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9"/>
  <workbookPr codeName="EstaPasta_de_trabalho" defaultThemeVersion="124226"/>
  <mc:AlternateContent xmlns:mc="http://schemas.openxmlformats.org/markup-compatibility/2006">
    <mc:Choice Requires="x15">
      <x15ac:absPath xmlns:x15ac="http://schemas.microsoft.com/office/spreadsheetml/2010/11/ac" url="C:\Users\aadachi\Downloads\"/>
    </mc:Choice>
  </mc:AlternateContent>
  <xr:revisionPtr revIDLastSave="10" documentId="11_DAE1A56FC8B28FCF5E740F8318BEB0BFFE9C78AB" xr6:coauthVersionLast="47" xr6:coauthVersionMax="47" xr10:uidLastSave="{F5C53D7C-B721-4501-B9BD-A6ADC7BEE9F9}"/>
  <workbookProtection workbookAlgorithmName="SHA-512" workbookHashValue="xMzgO+FnaYkFF2CgNG0JpTJ9QEw0pH/lHH/f/lobYOZs8ekxJkTkoVTCz+k6sF9uWkuyAVKaggXcYvZJKR2UcQ==" workbookSaltValue="I2UpQ5Xb0eYjcGS9cne12A==" workbookSpinCount="100000" lockStructure="1"/>
  <bookViews>
    <workbookView xWindow="0" yWindow="0" windowWidth="28800" windowHeight="12180" tabRatio="570" activeTab="5" xr2:uid="{00000000-000D-0000-FFFF-FFFF00000000}"/>
  </bookViews>
  <sheets>
    <sheet name="Resumo Tecnico" sheetId="19" r:id="rId1"/>
    <sheet name="Orçamento Resumo" sheetId="8" state="hidden" r:id="rId2"/>
    <sheet name="Quadro Resumo Orcamento" sheetId="21" r:id="rId3"/>
    <sheet name="Orçamento Detalhado" sheetId="7" r:id="rId4"/>
    <sheet name="Cronograma Fisico-Econ." sheetId="11" r:id="rId5"/>
    <sheet name="Cronograma físico Simplificado" sheetId="14" r:id="rId6"/>
    <sheet name="Áreas Pavto. Tipo" sheetId="20" state="hidden" r:id="rId7"/>
  </sheets>
  <definedNames>
    <definedName name="_xlnm.Print_Area" localSheetId="2">'Quadro Resumo Orcamento'!$A$1:$F$68</definedName>
    <definedName name="_xlnm.Print_Area" localSheetId="0">'Resumo Tecnico'!$A$1:$M$134</definedName>
    <definedName name="_xlnm.Print_Titles" localSheetId="0">'Resumo Tecnico'!$1:$4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9" i="19" l="1"/>
  <c r="E23" i="14" l="1"/>
  <c r="F23" i="14"/>
  <c r="G23" i="14"/>
  <c r="H23" i="14"/>
  <c r="I23" i="14"/>
  <c r="J23" i="14"/>
  <c r="K23" i="14"/>
  <c r="L23" i="14"/>
  <c r="M23" i="14"/>
  <c r="N23" i="14"/>
  <c r="O23" i="14"/>
  <c r="P23" i="14"/>
  <c r="Q23" i="14"/>
  <c r="R23" i="14"/>
  <c r="S23" i="14"/>
  <c r="T23" i="14"/>
  <c r="U23" i="14"/>
  <c r="V23" i="14"/>
  <c r="W23" i="14"/>
  <c r="X23" i="14"/>
  <c r="Y23" i="14"/>
  <c r="Z23" i="14"/>
  <c r="AA23" i="14"/>
  <c r="AB23" i="14"/>
  <c r="AC23" i="14"/>
  <c r="AD23" i="14"/>
  <c r="AE23" i="14"/>
  <c r="AF23" i="14"/>
  <c r="AG23" i="14"/>
  <c r="D23" i="14"/>
  <c r="C23" i="14"/>
  <c r="BS471" i="11"/>
  <c r="BQ443" i="11" l="1"/>
  <c r="BQ305" i="11"/>
  <c r="BQ296" i="11"/>
  <c r="BQ41" i="11"/>
  <c r="BR266" i="11"/>
  <c r="BR279" i="11"/>
  <c r="BR285" i="11"/>
  <c r="BR296" i="11"/>
  <c r="BR297" i="11"/>
  <c r="BR305" i="11"/>
  <c r="BR306" i="11"/>
  <c r="BR443" i="11"/>
  <c r="BQ52" i="11"/>
  <c r="BQ53" i="11"/>
  <c r="BQ54" i="11"/>
  <c r="BQ55" i="11"/>
  <c r="BQ56" i="11"/>
  <c r="BQ57" i="11"/>
  <c r="C518" i="11"/>
  <c r="C517" i="11"/>
  <c r="C516" i="11"/>
  <c r="C515" i="11"/>
  <c r="C514" i="11"/>
  <c r="C513" i="11"/>
  <c r="C512" i="11"/>
  <c r="C511" i="11"/>
  <c r="C510" i="11"/>
  <c r="C509" i="11"/>
  <c r="C508" i="11"/>
  <c r="C507" i="11"/>
  <c r="C506" i="11"/>
  <c r="C505" i="11"/>
  <c r="C503" i="11"/>
  <c r="C502" i="11"/>
  <c r="C501" i="11"/>
  <c r="C500" i="11"/>
  <c r="C499" i="11"/>
  <c r="C498" i="11"/>
  <c r="C496" i="11"/>
  <c r="C495" i="11"/>
  <c r="C494" i="11"/>
  <c r="C493" i="11"/>
  <c r="C492" i="11"/>
  <c r="C491" i="11"/>
  <c r="C490" i="11"/>
  <c r="C489" i="11"/>
  <c r="C488" i="11"/>
  <c r="C487" i="11"/>
  <c r="C486" i="11"/>
  <c r="C485" i="11"/>
  <c r="C483" i="11"/>
  <c r="C482" i="11"/>
  <c r="C481" i="11"/>
  <c r="C480" i="11"/>
  <c r="C479" i="11"/>
  <c r="C478" i="11"/>
  <c r="C477" i="11"/>
  <c r="C476" i="11"/>
  <c r="C475" i="11"/>
  <c r="C474" i="11"/>
  <c r="C473" i="11"/>
  <c r="C472" i="11"/>
  <c r="C470" i="11"/>
  <c r="C469" i="11"/>
  <c r="C468" i="11"/>
  <c r="C467" i="11"/>
  <c r="C466" i="11"/>
  <c r="C465" i="11"/>
  <c r="C464" i="11"/>
  <c r="C463" i="11"/>
  <c r="C462" i="11"/>
  <c r="C460" i="11"/>
  <c r="C459" i="11"/>
  <c r="C458" i="11"/>
  <c r="C457" i="11"/>
  <c r="C456" i="11"/>
  <c r="C455" i="11"/>
  <c r="C454" i="11"/>
  <c r="C453" i="11"/>
  <c r="C452" i="11"/>
  <c r="C451" i="11"/>
  <c r="C449" i="11"/>
  <c r="C448" i="11"/>
  <c r="C447" i="11"/>
  <c r="C446" i="11"/>
  <c r="C445" i="11"/>
  <c r="C443" i="11"/>
  <c r="C442" i="11"/>
  <c r="C441" i="11"/>
  <c r="C440" i="11"/>
  <c r="C438" i="11"/>
  <c r="C437" i="11"/>
  <c r="C436" i="11"/>
  <c r="C435" i="11"/>
  <c r="C433" i="11"/>
  <c r="C432" i="11"/>
  <c r="C431" i="11"/>
  <c r="C430" i="11"/>
  <c r="C429" i="11"/>
  <c r="C428" i="11"/>
  <c r="C427" i="11"/>
  <c r="C426" i="11"/>
  <c r="C425" i="11"/>
  <c r="C424" i="11"/>
  <c r="C422" i="11"/>
  <c r="C421" i="11"/>
  <c r="C420" i="11"/>
  <c r="C419" i="11"/>
  <c r="C418" i="11"/>
  <c r="C417" i="11"/>
  <c r="C416" i="11"/>
  <c r="C415" i="11"/>
  <c r="C414" i="11"/>
  <c r="C413" i="11"/>
  <c r="C412" i="11"/>
  <c r="C410" i="11"/>
  <c r="C409" i="11"/>
  <c r="C408" i="11"/>
  <c r="C407" i="11"/>
  <c r="C406" i="11"/>
  <c r="C405" i="11"/>
  <c r="C403" i="11"/>
  <c r="C402" i="11"/>
  <c r="C401" i="11"/>
  <c r="C400" i="11"/>
  <c r="C399" i="11"/>
  <c r="C398" i="11"/>
  <c r="C397" i="11"/>
  <c r="C396" i="11"/>
  <c r="C395" i="11"/>
  <c r="C394" i="11"/>
  <c r="C393" i="11"/>
  <c r="C391" i="11"/>
  <c r="C390" i="11"/>
  <c r="C389" i="11"/>
  <c r="C388" i="11"/>
  <c r="C387" i="11"/>
  <c r="C386" i="11"/>
  <c r="C385" i="11"/>
  <c r="C383" i="11"/>
  <c r="C382" i="11"/>
  <c r="C381" i="11"/>
  <c r="C380" i="11"/>
  <c r="C379" i="11"/>
  <c r="C378" i="11"/>
  <c r="C377" i="11"/>
  <c r="C376" i="11"/>
  <c r="C375" i="11"/>
  <c r="C374" i="11"/>
  <c r="C372" i="11"/>
  <c r="C371" i="11"/>
  <c r="C370" i="11"/>
  <c r="C369" i="11"/>
  <c r="C368" i="11"/>
  <c r="C367" i="11"/>
  <c r="C366" i="11"/>
  <c r="C365" i="11"/>
  <c r="C363" i="11"/>
  <c r="C362" i="11"/>
  <c r="C361" i="11"/>
  <c r="C360" i="11"/>
  <c r="C359" i="11"/>
  <c r="C358" i="11"/>
  <c r="C357" i="11"/>
  <c r="C356" i="11"/>
  <c r="C355" i="11"/>
  <c r="C354" i="11"/>
  <c r="C351" i="11"/>
  <c r="C350" i="11"/>
  <c r="C349" i="11"/>
  <c r="C348" i="11"/>
  <c r="C347" i="11"/>
  <c r="C346" i="11"/>
  <c r="C345" i="11"/>
  <c r="C343" i="11"/>
  <c r="C342" i="11"/>
  <c r="C341" i="11"/>
  <c r="C340" i="11"/>
  <c r="C339" i="11"/>
  <c r="C338" i="11"/>
  <c r="C337" i="11"/>
  <c r="C336" i="11"/>
  <c r="C335" i="11"/>
  <c r="C334" i="11"/>
  <c r="C333" i="11"/>
  <c r="C332" i="11"/>
  <c r="C331" i="11"/>
  <c r="C330" i="11"/>
  <c r="C329" i="11"/>
  <c r="C328" i="11"/>
  <c r="C327" i="11"/>
  <c r="C326" i="11"/>
  <c r="C325" i="11"/>
  <c r="C323" i="11"/>
  <c r="C322" i="11"/>
  <c r="C321" i="11"/>
  <c r="C320" i="11"/>
  <c r="C319" i="11"/>
  <c r="C318" i="11"/>
  <c r="C317" i="11"/>
  <c r="C316" i="11"/>
  <c r="C315" i="11"/>
  <c r="C313" i="11"/>
  <c r="C312" i="11"/>
  <c r="C311" i="11"/>
  <c r="C310" i="11"/>
  <c r="C309" i="11"/>
  <c r="C308" i="11"/>
  <c r="C307" i="11"/>
  <c r="C305" i="11"/>
  <c r="C304" i="11"/>
  <c r="C303" i="11"/>
  <c r="C302" i="11"/>
  <c r="C301" i="11"/>
  <c r="C300" i="11"/>
  <c r="C299" i="11"/>
  <c r="C298" i="11"/>
  <c r="C296" i="11"/>
  <c r="C295" i="11"/>
  <c r="C294" i="11"/>
  <c r="C293" i="11"/>
  <c r="C292" i="11"/>
  <c r="C291" i="11"/>
  <c r="C290" i="11"/>
  <c r="C289" i="11"/>
  <c r="C288" i="11"/>
  <c r="C287" i="11"/>
  <c r="C286" i="11"/>
  <c r="C284" i="11"/>
  <c r="C283" i="11"/>
  <c r="C282" i="11"/>
  <c r="C281" i="11"/>
  <c r="C280" i="11"/>
  <c r="C278" i="11"/>
  <c r="C277" i="11"/>
  <c r="C276" i="11"/>
  <c r="C275" i="11"/>
  <c r="C274" i="11"/>
  <c r="C273" i="11"/>
  <c r="C272" i="11"/>
  <c r="C271" i="11"/>
  <c r="C270" i="11"/>
  <c r="C269" i="11"/>
  <c r="C268" i="11"/>
  <c r="C267" i="11"/>
  <c r="C264" i="11"/>
  <c r="C263" i="11"/>
  <c r="C262" i="11"/>
  <c r="C261" i="11"/>
  <c r="C260" i="11"/>
  <c r="C259" i="11"/>
  <c r="C258" i="11"/>
  <c r="C257" i="11"/>
  <c r="C256" i="11"/>
  <c r="C255" i="11"/>
  <c r="C254" i="11"/>
  <c r="C253" i="11"/>
  <c r="C252" i="11"/>
  <c r="C251" i="11"/>
  <c r="C250" i="11"/>
  <c r="C249" i="11"/>
  <c r="C248" i="11"/>
  <c r="C247" i="11"/>
  <c r="C246" i="11"/>
  <c r="C245" i="11"/>
  <c r="C244" i="11"/>
  <c r="C243" i="11"/>
  <c r="C241" i="11"/>
  <c r="C240" i="11"/>
  <c r="C239" i="11"/>
  <c r="C238" i="11"/>
  <c r="C237" i="11"/>
  <c r="C236" i="11"/>
  <c r="C235" i="11"/>
  <c r="C234" i="11"/>
  <c r="C233" i="11"/>
  <c r="C232" i="11"/>
  <c r="C231" i="11"/>
  <c r="C230" i="11"/>
  <c r="C229" i="11"/>
  <c r="C228" i="11"/>
  <c r="C227" i="11"/>
  <c r="C226" i="11"/>
  <c r="C225" i="11"/>
  <c r="C224" i="11"/>
  <c r="C222" i="11"/>
  <c r="C221" i="11"/>
  <c r="C220" i="11"/>
  <c r="C219" i="11"/>
  <c r="C218" i="11"/>
  <c r="C217" i="11"/>
  <c r="C216" i="11"/>
  <c r="C215" i="11"/>
  <c r="C214" i="11"/>
  <c r="C213" i="11"/>
  <c r="C212" i="11"/>
  <c r="C211" i="11"/>
  <c r="C210" i="11"/>
  <c r="C209" i="11"/>
  <c r="C208" i="11"/>
  <c r="C207" i="11"/>
  <c r="C206" i="11"/>
  <c r="C204" i="11"/>
  <c r="C203" i="11"/>
  <c r="C202" i="11"/>
  <c r="C201" i="11"/>
  <c r="C200" i="11"/>
  <c r="C199" i="11"/>
  <c r="C198" i="11"/>
  <c r="C197" i="11"/>
  <c r="C196" i="11"/>
  <c r="C194" i="11"/>
  <c r="C193" i="11"/>
  <c r="C192" i="11"/>
  <c r="C191" i="11"/>
  <c r="C190" i="11"/>
  <c r="C189" i="11"/>
  <c r="C188" i="11"/>
  <c r="C187" i="11"/>
  <c r="C186" i="11"/>
  <c r="C185" i="11"/>
  <c r="C183" i="11"/>
  <c r="C182" i="11"/>
  <c r="C181" i="11"/>
  <c r="C180" i="11"/>
  <c r="C179" i="11"/>
  <c r="C178" i="11"/>
  <c r="C177" i="11"/>
  <c r="C176" i="11"/>
  <c r="C175" i="11"/>
  <c r="C174" i="11"/>
  <c r="C173" i="11"/>
  <c r="C172" i="11"/>
  <c r="C171" i="11"/>
  <c r="C170" i="11"/>
  <c r="C169" i="11"/>
  <c r="C167" i="11"/>
  <c r="C166" i="11"/>
  <c r="C165" i="11"/>
  <c r="C164" i="11"/>
  <c r="C163" i="11"/>
  <c r="C162" i="11"/>
  <c r="C161" i="11"/>
  <c r="C160" i="11"/>
  <c r="C159" i="11"/>
  <c r="C158" i="11"/>
  <c r="C157" i="11"/>
  <c r="C156" i="11"/>
  <c r="C155" i="11"/>
  <c r="C154" i="11"/>
  <c r="C153" i="11"/>
  <c r="C152" i="11"/>
  <c r="C150" i="11"/>
  <c r="C149" i="11"/>
  <c r="C148" i="11"/>
  <c r="C147" i="11"/>
  <c r="C146" i="11"/>
  <c r="C145" i="11"/>
  <c r="C144" i="11"/>
  <c r="C143" i="11"/>
  <c r="C142" i="11"/>
  <c r="C140" i="11"/>
  <c r="C139" i="11"/>
  <c r="C138" i="11"/>
  <c r="C137" i="11"/>
  <c r="C136" i="11"/>
  <c r="C135" i="11"/>
  <c r="C134" i="11"/>
  <c r="C133" i="11"/>
  <c r="C132" i="11"/>
  <c r="C130" i="11"/>
  <c r="C129" i="11"/>
  <c r="C128" i="11"/>
  <c r="C127" i="11"/>
  <c r="C126" i="11"/>
  <c r="C125" i="11"/>
  <c r="C124" i="11"/>
  <c r="C123" i="11"/>
  <c r="C122" i="11"/>
  <c r="C121" i="11"/>
  <c r="C120" i="11"/>
  <c r="C119" i="11"/>
  <c r="C118" i="11"/>
  <c r="C117" i="11"/>
  <c r="C116" i="11"/>
  <c r="C115" i="11"/>
  <c r="C114" i="11"/>
  <c r="C112" i="11"/>
  <c r="C111" i="11"/>
  <c r="C110" i="11"/>
  <c r="C109" i="11"/>
  <c r="C108" i="11"/>
  <c r="C107" i="11"/>
  <c r="C106" i="11"/>
  <c r="C105" i="11"/>
  <c r="C104" i="11"/>
  <c r="C103" i="11"/>
  <c r="C102" i="11"/>
  <c r="C101" i="11"/>
  <c r="C100" i="11"/>
  <c r="C98" i="11"/>
  <c r="C97" i="11"/>
  <c r="C96" i="11"/>
  <c r="C95" i="11"/>
  <c r="C94" i="11"/>
  <c r="C93" i="11"/>
  <c r="C92" i="11"/>
  <c r="C91" i="11"/>
  <c r="C90" i="11"/>
  <c r="C89" i="11"/>
  <c r="C88" i="11"/>
  <c r="C87" i="11"/>
  <c r="C86" i="11"/>
  <c r="C85" i="11"/>
  <c r="C84" i="11"/>
  <c r="C83" i="11"/>
  <c r="C82" i="11"/>
  <c r="C81" i="11"/>
  <c r="C79" i="11"/>
  <c r="C78" i="11"/>
  <c r="C77" i="11"/>
  <c r="C76" i="11"/>
  <c r="C75" i="11"/>
  <c r="C74" i="11"/>
  <c r="C73" i="11"/>
  <c r="C72" i="11"/>
  <c r="C71" i="11"/>
  <c r="C69" i="11"/>
  <c r="C68" i="11"/>
  <c r="C67" i="11"/>
  <c r="C66" i="11"/>
  <c r="C65" i="11"/>
  <c r="C64" i="11"/>
  <c r="C63" i="11"/>
  <c r="C62" i="11"/>
  <c r="C61" i="11"/>
  <c r="C60" i="11"/>
  <c r="C59" i="11"/>
  <c r="C57" i="11"/>
  <c r="C56" i="11"/>
  <c r="C55" i="11"/>
  <c r="C54" i="11"/>
  <c r="C53" i="11"/>
  <c r="C52" i="11"/>
  <c r="C51" i="11"/>
  <c r="C50" i="11"/>
  <c r="C49" i="11"/>
  <c r="C48" i="11"/>
  <c r="C47" i="11"/>
  <c r="C46" i="11"/>
  <c r="C45" i="11"/>
  <c r="C44" i="11"/>
  <c r="C43" i="11"/>
  <c r="C41" i="11"/>
  <c r="C40" i="11"/>
  <c r="C39" i="11"/>
  <c r="C38" i="11"/>
  <c r="C37" i="11"/>
  <c r="C36" i="11"/>
  <c r="C35" i="11"/>
  <c r="C34" i="11"/>
  <c r="C33" i="11"/>
  <c r="C32" i="11"/>
  <c r="C31" i="11"/>
  <c r="C30" i="11"/>
  <c r="C29" i="11"/>
  <c r="C28" i="11"/>
  <c r="C27" i="11"/>
  <c r="C26" i="11"/>
  <c r="C25" i="11"/>
  <c r="C24" i="11"/>
  <c r="C13" i="11"/>
  <c r="C14" i="11"/>
  <c r="C15" i="11"/>
  <c r="C16" i="11"/>
  <c r="C17" i="11"/>
  <c r="C18" i="11"/>
  <c r="C19" i="11"/>
  <c r="C20" i="11"/>
  <c r="C21" i="11"/>
  <c r="C22" i="11"/>
  <c r="C12" i="11"/>
  <c r="BQ511" i="11"/>
  <c r="BQ510" i="11"/>
  <c r="BQ509" i="11"/>
  <c r="BQ508" i="11"/>
  <c r="BQ507" i="11"/>
  <c r="BQ506" i="11"/>
  <c r="BQ515" i="11"/>
  <c r="BQ514" i="11"/>
  <c r="BQ513" i="11"/>
  <c r="BQ512" i="11"/>
  <c r="BQ517" i="11"/>
  <c r="BQ516" i="11"/>
  <c r="J520" i="7"/>
  <c r="D512" i="11" s="1"/>
  <c r="I520" i="7"/>
  <c r="H520" i="7"/>
  <c r="J519" i="7"/>
  <c r="D511" i="11" s="1"/>
  <c r="I519" i="7"/>
  <c r="H519" i="7"/>
  <c r="J518" i="7"/>
  <c r="D510" i="11" s="1"/>
  <c r="I518" i="7"/>
  <c r="H518" i="7"/>
  <c r="J517" i="7"/>
  <c r="D509" i="11" s="1"/>
  <c r="I517" i="7"/>
  <c r="H517" i="7"/>
  <c r="J521" i="7"/>
  <c r="D513" i="11" s="1"/>
  <c r="I521" i="7"/>
  <c r="H521" i="7"/>
  <c r="J516" i="7"/>
  <c r="D508" i="11" s="1"/>
  <c r="I516" i="7"/>
  <c r="H516" i="7"/>
  <c r="J515" i="7"/>
  <c r="D507" i="11" s="1"/>
  <c r="I515" i="7"/>
  <c r="H515" i="7"/>
  <c r="J514" i="7"/>
  <c r="D506" i="11" s="1"/>
  <c r="I514" i="7"/>
  <c r="H514" i="7"/>
  <c r="J523" i="7"/>
  <c r="D515" i="11" s="1"/>
  <c r="I523" i="7"/>
  <c r="H523" i="7"/>
  <c r="J522" i="7"/>
  <c r="D514" i="11" s="1"/>
  <c r="I522" i="7"/>
  <c r="H522" i="7"/>
  <c r="B15" i="21"/>
  <c r="B34" i="21"/>
  <c r="B33" i="21"/>
  <c r="B32" i="21"/>
  <c r="B31" i="21"/>
  <c r="B30" i="21"/>
  <c r="B29" i="21"/>
  <c r="B28" i="21"/>
  <c r="B27" i="21"/>
  <c r="B26" i="21"/>
  <c r="B25" i="21"/>
  <c r="B24" i="21"/>
  <c r="B23" i="21"/>
  <c r="B22" i="21"/>
  <c r="B21" i="21"/>
  <c r="B20" i="21"/>
  <c r="B19" i="21"/>
  <c r="B18" i="21"/>
  <c r="B17" i="21"/>
  <c r="B16" i="21"/>
  <c r="B14" i="21"/>
  <c r="C297" i="11"/>
  <c r="C306" i="11"/>
  <c r="C285" i="11"/>
  <c r="C279" i="11"/>
  <c r="C266" i="11"/>
  <c r="C461" i="11"/>
  <c r="C450" i="11"/>
  <c r="C444" i="11"/>
  <c r="C439" i="11"/>
  <c r="C434" i="11"/>
  <c r="C423" i="11"/>
  <c r="C411" i="11"/>
  <c r="C404" i="11"/>
  <c r="C392" i="11"/>
  <c r="C384" i="11"/>
  <c r="C373" i="11"/>
  <c r="C364" i="11"/>
  <c r="C353" i="11"/>
  <c r="C344" i="11"/>
  <c r="C324" i="11"/>
  <c r="C314" i="11"/>
  <c r="C265" i="11"/>
  <c r="C242" i="11"/>
  <c r="C223" i="11"/>
  <c r="C205" i="11"/>
  <c r="C195" i="11"/>
  <c r="C184" i="11"/>
  <c r="C168" i="11"/>
  <c r="C151" i="11"/>
  <c r="C141" i="11"/>
  <c r="C131" i="11"/>
  <c r="C113" i="11"/>
  <c r="C99" i="11"/>
  <c r="C80" i="11"/>
  <c r="C70" i="11"/>
  <c r="C58" i="11"/>
  <c r="C42" i="11"/>
  <c r="C23" i="11"/>
  <c r="C11" i="11"/>
  <c r="C504" i="11"/>
  <c r="C497" i="11"/>
  <c r="C484" i="11"/>
  <c r="C471" i="11"/>
  <c r="C352" i="11"/>
  <c r="C10" i="11"/>
  <c r="C9" i="11"/>
  <c r="C8" i="11"/>
  <c r="C7" i="7"/>
  <c r="C6" i="7"/>
  <c r="E4" i="14" s="1"/>
  <c r="B4" i="21"/>
  <c r="K61" i="19"/>
  <c r="L61" i="19" s="1"/>
  <c r="K60" i="19"/>
  <c r="L60" i="19" s="1"/>
  <c r="K59" i="19"/>
  <c r="L59" i="19" s="1"/>
  <c r="K58" i="19"/>
  <c r="L58" i="19" s="1"/>
  <c r="K57" i="19"/>
  <c r="L57" i="19" s="1"/>
  <c r="BO506" i="11" l="1"/>
  <c r="BM506" i="11"/>
  <c r="BK506" i="11"/>
  <c r="BI506" i="11"/>
  <c r="BG506" i="11"/>
  <c r="BE506" i="11"/>
  <c r="BC506" i="11"/>
  <c r="BA506" i="11"/>
  <c r="AY506" i="11"/>
  <c r="AW506" i="11"/>
  <c r="AU506" i="11"/>
  <c r="AS506" i="11"/>
  <c r="AQ506" i="11"/>
  <c r="AO506" i="11"/>
  <c r="AM506" i="11"/>
  <c r="AK506" i="11"/>
  <c r="AI506" i="11"/>
  <c r="AG506" i="11"/>
  <c r="AE506" i="11"/>
  <c r="AC506" i="11"/>
  <c r="AA506" i="11"/>
  <c r="Y506" i="11"/>
  <c r="W506" i="11"/>
  <c r="U506" i="11"/>
  <c r="S506" i="11"/>
  <c r="Q506" i="11"/>
  <c r="O506" i="11"/>
  <c r="M506" i="11"/>
  <c r="K506" i="11"/>
  <c r="I506" i="11"/>
  <c r="G506" i="11"/>
  <c r="BO507" i="11"/>
  <c r="BM507" i="11"/>
  <c r="BK507" i="11"/>
  <c r="BI507" i="11"/>
  <c r="BG507" i="11"/>
  <c r="BE507" i="11"/>
  <c r="BC507" i="11"/>
  <c r="BA507" i="11"/>
  <c r="AY507" i="11"/>
  <c r="AW507" i="11"/>
  <c r="AU507" i="11"/>
  <c r="AS507" i="11"/>
  <c r="AQ507" i="11"/>
  <c r="AO507" i="11"/>
  <c r="AM507" i="11"/>
  <c r="AK507" i="11"/>
  <c r="AI507" i="11"/>
  <c r="AG507" i="11"/>
  <c r="AE507" i="11"/>
  <c r="AC507" i="11"/>
  <c r="AA507" i="11"/>
  <c r="Y507" i="11"/>
  <c r="W507" i="11"/>
  <c r="U507" i="11"/>
  <c r="S507" i="11"/>
  <c r="Q507" i="11"/>
  <c r="O507" i="11"/>
  <c r="M507" i="11"/>
  <c r="K507" i="11"/>
  <c r="I507" i="11"/>
  <c r="G507" i="11"/>
  <c r="BO508" i="11"/>
  <c r="BM508" i="11"/>
  <c r="BK508" i="11"/>
  <c r="BI508" i="11"/>
  <c r="BG508" i="11"/>
  <c r="BE508" i="11"/>
  <c r="BC508" i="11"/>
  <c r="BA508" i="11"/>
  <c r="AY508" i="11"/>
  <c r="AW508" i="11"/>
  <c r="AU508" i="11"/>
  <c r="AS508" i="11"/>
  <c r="AQ508" i="11"/>
  <c r="AO508" i="11"/>
  <c r="AM508" i="11"/>
  <c r="AK508" i="11"/>
  <c r="AI508" i="11"/>
  <c r="AG508" i="11"/>
  <c r="AE508" i="11"/>
  <c r="AC508" i="11"/>
  <c r="AA508" i="11"/>
  <c r="Y508" i="11"/>
  <c r="W508" i="11"/>
  <c r="U508" i="11"/>
  <c r="S508" i="11"/>
  <c r="Q508" i="11"/>
  <c r="O508" i="11"/>
  <c r="M508" i="11"/>
  <c r="K508" i="11"/>
  <c r="I508" i="11"/>
  <c r="G508" i="11"/>
  <c r="BO509" i="11"/>
  <c r="BM509" i="11"/>
  <c r="BK509" i="11"/>
  <c r="BI509" i="11"/>
  <c r="BG509" i="11"/>
  <c r="BE509" i="11"/>
  <c r="BC509" i="11"/>
  <c r="BA509" i="11"/>
  <c r="AY509" i="11"/>
  <c r="AW509" i="11"/>
  <c r="AU509" i="11"/>
  <c r="AS509" i="11"/>
  <c r="AQ509" i="11"/>
  <c r="AO509" i="11"/>
  <c r="AM509" i="11"/>
  <c r="AK509" i="11"/>
  <c r="AI509" i="11"/>
  <c r="AG509" i="11"/>
  <c r="AE509" i="11"/>
  <c r="AC509" i="11"/>
  <c r="AA509" i="11"/>
  <c r="Y509" i="11"/>
  <c r="W509" i="11"/>
  <c r="U509" i="11"/>
  <c r="S509" i="11"/>
  <c r="Q509" i="11"/>
  <c r="O509" i="11"/>
  <c r="M509" i="11"/>
  <c r="K509" i="11"/>
  <c r="I509" i="11"/>
  <c r="G509" i="11"/>
  <c r="BO510" i="11"/>
  <c r="BM510" i="11"/>
  <c r="BK510" i="11"/>
  <c r="BI510" i="11"/>
  <c r="BG510" i="11"/>
  <c r="BE510" i="11"/>
  <c r="BC510" i="11"/>
  <c r="BA510" i="11"/>
  <c r="AY510" i="11"/>
  <c r="AW510" i="11"/>
  <c r="AU510" i="11"/>
  <c r="AS510" i="11"/>
  <c r="AQ510" i="11"/>
  <c r="AO510" i="11"/>
  <c r="AM510" i="11"/>
  <c r="AK510" i="11"/>
  <c r="AI510" i="11"/>
  <c r="AG510" i="11"/>
  <c r="AE510" i="11"/>
  <c r="AC510" i="11"/>
  <c r="AA510" i="11"/>
  <c r="Y510" i="11"/>
  <c r="W510" i="11"/>
  <c r="U510" i="11"/>
  <c r="S510" i="11"/>
  <c r="Q510" i="11"/>
  <c r="O510" i="11"/>
  <c r="M510" i="11"/>
  <c r="K510" i="11"/>
  <c r="I510" i="11"/>
  <c r="G510" i="11"/>
  <c r="BO511" i="11"/>
  <c r="BM511" i="11"/>
  <c r="BK511" i="11"/>
  <c r="BI511" i="11"/>
  <c r="BG511" i="11"/>
  <c r="BE511" i="11"/>
  <c r="BC511" i="11"/>
  <c r="BA511" i="11"/>
  <c r="AY511" i="11"/>
  <c r="AW511" i="11"/>
  <c r="AU511" i="11"/>
  <c r="AS511" i="11"/>
  <c r="AQ511" i="11"/>
  <c r="AO511" i="11"/>
  <c r="AM511" i="11"/>
  <c r="AK511" i="11"/>
  <c r="AI511" i="11"/>
  <c r="AG511" i="11"/>
  <c r="AE511" i="11"/>
  <c r="AC511" i="11"/>
  <c r="AA511" i="11"/>
  <c r="Y511" i="11"/>
  <c r="W511" i="11"/>
  <c r="U511" i="11"/>
  <c r="S511" i="11"/>
  <c r="Q511" i="11"/>
  <c r="O511" i="11"/>
  <c r="M511" i="11"/>
  <c r="K511" i="11"/>
  <c r="I511" i="11"/>
  <c r="G511" i="11"/>
  <c r="BO512" i="11"/>
  <c r="BM512" i="11"/>
  <c r="BK512" i="11"/>
  <c r="BI512" i="11"/>
  <c r="BG512" i="11"/>
  <c r="BE512" i="11"/>
  <c r="BC512" i="11"/>
  <c r="BA512" i="11"/>
  <c r="AY512" i="11"/>
  <c r="AW512" i="11"/>
  <c r="AU512" i="11"/>
  <c r="AS512" i="11"/>
  <c r="AQ512" i="11"/>
  <c r="AO512" i="11"/>
  <c r="AM512" i="11"/>
  <c r="AK512" i="11"/>
  <c r="AI512" i="11"/>
  <c r="AG512" i="11"/>
  <c r="AE512" i="11"/>
  <c r="AC512" i="11"/>
  <c r="AA512" i="11"/>
  <c r="Y512" i="11"/>
  <c r="W512" i="11"/>
  <c r="U512" i="11"/>
  <c r="S512" i="11"/>
  <c r="Q512" i="11"/>
  <c r="O512" i="11"/>
  <c r="M512" i="11"/>
  <c r="K512" i="11"/>
  <c r="I512" i="11"/>
  <c r="G512" i="11"/>
  <c r="BO513" i="11"/>
  <c r="BM513" i="11"/>
  <c r="BK513" i="11"/>
  <c r="BI513" i="11"/>
  <c r="BG513" i="11"/>
  <c r="BE513" i="11"/>
  <c r="BC513" i="11"/>
  <c r="BA513" i="11"/>
  <c r="AY513" i="11"/>
  <c r="AW513" i="11"/>
  <c r="AU513" i="11"/>
  <c r="AS513" i="11"/>
  <c r="AQ513" i="11"/>
  <c r="AO513" i="11"/>
  <c r="AM513" i="11"/>
  <c r="AK513" i="11"/>
  <c r="AI513" i="11"/>
  <c r="AG513" i="11"/>
  <c r="AE513" i="11"/>
  <c r="AC513" i="11"/>
  <c r="AA513" i="11"/>
  <c r="Y513" i="11"/>
  <c r="W513" i="11"/>
  <c r="U513" i="11"/>
  <c r="S513" i="11"/>
  <c r="Q513" i="11"/>
  <c r="O513" i="11"/>
  <c r="M513" i="11"/>
  <c r="K513" i="11"/>
  <c r="I513" i="11"/>
  <c r="G513" i="11"/>
  <c r="BO514" i="11"/>
  <c r="BM514" i="11"/>
  <c r="BK514" i="11"/>
  <c r="BI514" i="11"/>
  <c r="BG514" i="11"/>
  <c r="BE514" i="11"/>
  <c r="BC514" i="11"/>
  <c r="BA514" i="11"/>
  <c r="AY514" i="11"/>
  <c r="AW514" i="11"/>
  <c r="AU514" i="11"/>
  <c r="AS514" i="11"/>
  <c r="AQ514" i="11"/>
  <c r="AO514" i="11"/>
  <c r="AM514" i="11"/>
  <c r="AK514" i="11"/>
  <c r="AI514" i="11"/>
  <c r="AG514" i="11"/>
  <c r="AE514" i="11"/>
  <c r="AC514" i="11"/>
  <c r="AA514" i="11"/>
  <c r="Y514" i="11"/>
  <c r="W514" i="11"/>
  <c r="U514" i="11"/>
  <c r="S514" i="11"/>
  <c r="Q514" i="11"/>
  <c r="O514" i="11"/>
  <c r="M514" i="11"/>
  <c r="K514" i="11"/>
  <c r="I514" i="11"/>
  <c r="G514" i="11"/>
  <c r="BO515" i="11"/>
  <c r="BM515" i="11"/>
  <c r="BK515" i="11"/>
  <c r="BI515" i="11"/>
  <c r="BG515" i="11"/>
  <c r="BE515" i="11"/>
  <c r="BC515" i="11"/>
  <c r="BA515" i="11"/>
  <c r="AY515" i="11"/>
  <c r="AW515" i="11"/>
  <c r="AU515" i="11"/>
  <c r="AS515" i="11"/>
  <c r="AQ515" i="11"/>
  <c r="AO515" i="11"/>
  <c r="AM515" i="11"/>
  <c r="AK515" i="11"/>
  <c r="AI515" i="11"/>
  <c r="AG515" i="11"/>
  <c r="AE515" i="11"/>
  <c r="AC515" i="11"/>
  <c r="AA515" i="11"/>
  <c r="Y515" i="11"/>
  <c r="W515" i="11"/>
  <c r="U515" i="11"/>
  <c r="S515" i="11"/>
  <c r="Q515" i="11"/>
  <c r="O515" i="11"/>
  <c r="M515" i="11"/>
  <c r="K515" i="11"/>
  <c r="I515" i="11"/>
  <c r="G515" i="11"/>
  <c r="C4" i="11"/>
  <c r="BQ495" i="11"/>
  <c r="BQ494" i="11"/>
  <c r="BQ493" i="11"/>
  <c r="BQ482" i="11"/>
  <c r="BQ481" i="11"/>
  <c r="BQ459" i="11"/>
  <c r="BQ458" i="11"/>
  <c r="BQ429" i="11"/>
  <c r="BQ428" i="11"/>
  <c r="BQ427" i="11"/>
  <c r="BQ432" i="11"/>
  <c r="BQ431" i="11"/>
  <c r="BQ430" i="11"/>
  <c r="BQ420" i="11"/>
  <c r="BQ402" i="11"/>
  <c r="BQ401" i="11"/>
  <c r="BQ390" i="11"/>
  <c r="BQ389" i="11"/>
  <c r="BQ382" i="11"/>
  <c r="BQ381" i="11"/>
  <c r="BQ371" i="11"/>
  <c r="BQ370" i="11"/>
  <c r="BQ362" i="11"/>
  <c r="BQ361" i="11"/>
  <c r="BQ351" i="11"/>
  <c r="BQ350" i="11"/>
  <c r="BQ322" i="11"/>
  <c r="BQ321" i="11"/>
  <c r="BQ312" i="11"/>
  <c r="BQ311" i="11"/>
  <c r="BQ304" i="11"/>
  <c r="BQ303" i="11"/>
  <c r="BQ295" i="11"/>
  <c r="BQ294" i="11"/>
  <c r="BQ277" i="11"/>
  <c r="BQ276" i="11"/>
  <c r="BQ263" i="11"/>
  <c r="BQ262" i="11"/>
  <c r="BQ240" i="11"/>
  <c r="BQ239" i="11"/>
  <c r="BQ221" i="11"/>
  <c r="BQ220" i="11"/>
  <c r="BQ193" i="11"/>
  <c r="BQ192" i="11"/>
  <c r="BQ202" i="11"/>
  <c r="BQ204" i="11"/>
  <c r="BQ203" i="11"/>
  <c r="BQ182" i="11"/>
  <c r="BQ181" i="11"/>
  <c r="BQ166" i="11"/>
  <c r="BQ165" i="11"/>
  <c r="BQ149" i="11"/>
  <c r="BQ148" i="11"/>
  <c r="BQ139" i="11"/>
  <c r="BQ138" i="11"/>
  <c r="BQ129" i="11"/>
  <c r="BQ128" i="11"/>
  <c r="BQ111" i="11"/>
  <c r="BQ110" i="11"/>
  <c r="BQ78" i="11"/>
  <c r="BQ77" i="11"/>
  <c r="BQ68" i="11"/>
  <c r="BQ67" i="11"/>
  <c r="BQ69" i="11"/>
  <c r="BQ40" i="11"/>
  <c r="BQ39" i="11"/>
  <c r="H15" i="7"/>
  <c r="H14" i="7" s="1"/>
  <c r="J503" i="7"/>
  <c r="D495" i="11" s="1"/>
  <c r="I503" i="7"/>
  <c r="H503" i="7"/>
  <c r="J502" i="7"/>
  <c r="D494" i="11" s="1"/>
  <c r="I502" i="7"/>
  <c r="H502" i="7"/>
  <c r="J501" i="7"/>
  <c r="D493" i="11" s="1"/>
  <c r="I501" i="7"/>
  <c r="H501" i="7"/>
  <c r="J490" i="7"/>
  <c r="D482" i="11" s="1"/>
  <c r="I490" i="7"/>
  <c r="H490" i="7"/>
  <c r="J489" i="7"/>
  <c r="D481" i="11" s="1"/>
  <c r="I489" i="7"/>
  <c r="H489" i="7"/>
  <c r="J467" i="7"/>
  <c r="D459" i="11" s="1"/>
  <c r="I467" i="7"/>
  <c r="H467" i="7"/>
  <c r="J466" i="7"/>
  <c r="D458" i="11" s="1"/>
  <c r="I466" i="7"/>
  <c r="H466" i="7"/>
  <c r="J429" i="7"/>
  <c r="D421" i="11" s="1"/>
  <c r="I429" i="7"/>
  <c r="H429" i="7"/>
  <c r="J417" i="7"/>
  <c r="D409" i="11" s="1"/>
  <c r="I417" i="7"/>
  <c r="H417" i="7"/>
  <c r="J416" i="7"/>
  <c r="D408" i="11" s="1"/>
  <c r="I416" i="7"/>
  <c r="H416" i="7"/>
  <c r="J410" i="7"/>
  <c r="D402" i="11" s="1"/>
  <c r="I410" i="7"/>
  <c r="H410" i="7"/>
  <c r="J409" i="7"/>
  <c r="D401" i="11" s="1"/>
  <c r="I409" i="7"/>
  <c r="H409" i="7"/>
  <c r="J399" i="7"/>
  <c r="D391" i="11" s="1"/>
  <c r="I399" i="7"/>
  <c r="H399" i="7"/>
  <c r="J398" i="7"/>
  <c r="D390" i="11" s="1"/>
  <c r="I398" i="7"/>
  <c r="H398" i="7"/>
  <c r="J397" i="7"/>
  <c r="D389" i="11" s="1"/>
  <c r="I397" i="7"/>
  <c r="H397" i="7"/>
  <c r="J390" i="7"/>
  <c r="D382" i="11" s="1"/>
  <c r="I390" i="7"/>
  <c r="H390" i="7"/>
  <c r="J389" i="7"/>
  <c r="D381" i="11" s="1"/>
  <c r="I389" i="7"/>
  <c r="H389" i="7"/>
  <c r="J379" i="7"/>
  <c r="D371" i="11" s="1"/>
  <c r="I379" i="7"/>
  <c r="H379" i="7"/>
  <c r="J378" i="7"/>
  <c r="D370" i="11" s="1"/>
  <c r="I378" i="7"/>
  <c r="H378" i="7"/>
  <c r="J370" i="7"/>
  <c r="D362" i="11" s="1"/>
  <c r="I370" i="7"/>
  <c r="H370" i="7"/>
  <c r="J369" i="7"/>
  <c r="D361" i="11" s="1"/>
  <c r="I369" i="7"/>
  <c r="H369" i="7"/>
  <c r="J330" i="7"/>
  <c r="D322" i="11" s="1"/>
  <c r="I330" i="7"/>
  <c r="H330" i="7"/>
  <c r="J329" i="7"/>
  <c r="D321" i="11" s="1"/>
  <c r="I329" i="7"/>
  <c r="H329" i="7"/>
  <c r="J320" i="7"/>
  <c r="D313" i="11" s="1"/>
  <c r="I320" i="7"/>
  <c r="H320" i="7"/>
  <c r="J319" i="7"/>
  <c r="D312" i="11" s="1"/>
  <c r="I319" i="7"/>
  <c r="H319" i="7"/>
  <c r="J311" i="7"/>
  <c r="D304" i="11" s="1"/>
  <c r="I311" i="7"/>
  <c r="H311" i="7"/>
  <c r="J310" i="7"/>
  <c r="D303" i="11" s="1"/>
  <c r="I310" i="7"/>
  <c r="H310" i="7"/>
  <c r="J302" i="7"/>
  <c r="D295" i="11" s="1"/>
  <c r="I302" i="7"/>
  <c r="H302" i="7"/>
  <c r="J301" i="7"/>
  <c r="D294" i="11" s="1"/>
  <c r="I301" i="7"/>
  <c r="H301" i="7"/>
  <c r="J283" i="7"/>
  <c r="D277" i="11" s="1"/>
  <c r="I283" i="7"/>
  <c r="H283" i="7"/>
  <c r="J282" i="7"/>
  <c r="D276" i="11" s="1"/>
  <c r="I282" i="7"/>
  <c r="H282" i="7"/>
  <c r="J269" i="7"/>
  <c r="D263" i="11" s="1"/>
  <c r="I269" i="7"/>
  <c r="H269" i="7"/>
  <c r="J268" i="7"/>
  <c r="D262" i="11" s="1"/>
  <c r="I268" i="7"/>
  <c r="H268" i="7"/>
  <c r="J246" i="7"/>
  <c r="D240" i="11" s="1"/>
  <c r="I246" i="7"/>
  <c r="H246" i="7"/>
  <c r="J245" i="7"/>
  <c r="D239" i="11" s="1"/>
  <c r="I245" i="7"/>
  <c r="H245" i="7"/>
  <c r="J227" i="7"/>
  <c r="D221" i="11" s="1"/>
  <c r="I227" i="7"/>
  <c r="H227" i="7"/>
  <c r="J226" i="7"/>
  <c r="D220" i="11" s="1"/>
  <c r="I226" i="7"/>
  <c r="H226" i="7"/>
  <c r="J209" i="7"/>
  <c r="D203" i="11" s="1"/>
  <c r="I209" i="7"/>
  <c r="H209" i="7"/>
  <c r="J208" i="7"/>
  <c r="D202" i="11" s="1"/>
  <c r="I208" i="7"/>
  <c r="H208" i="7"/>
  <c r="J199" i="7"/>
  <c r="D193" i="11" s="1"/>
  <c r="I199" i="7"/>
  <c r="H199" i="7"/>
  <c r="J198" i="7"/>
  <c r="D192" i="11" s="1"/>
  <c r="I198" i="7"/>
  <c r="H198" i="7"/>
  <c r="J188" i="7"/>
  <c r="D182" i="11" s="1"/>
  <c r="I188" i="7"/>
  <c r="H188" i="7"/>
  <c r="J187" i="7"/>
  <c r="D181" i="11" s="1"/>
  <c r="I187" i="7"/>
  <c r="H187" i="7"/>
  <c r="J172" i="7"/>
  <c r="D166" i="11" s="1"/>
  <c r="I172" i="7"/>
  <c r="H172" i="7"/>
  <c r="J171" i="7"/>
  <c r="D165" i="11" s="1"/>
  <c r="I171" i="7"/>
  <c r="H171" i="7"/>
  <c r="J155" i="7"/>
  <c r="D149" i="11" s="1"/>
  <c r="I155" i="7"/>
  <c r="H155" i="7"/>
  <c r="J154" i="7"/>
  <c r="D148" i="11" s="1"/>
  <c r="I154" i="7"/>
  <c r="H154" i="7"/>
  <c r="J145" i="7"/>
  <c r="D139" i="11" s="1"/>
  <c r="I145" i="7"/>
  <c r="H145" i="7"/>
  <c r="J144" i="7"/>
  <c r="D138" i="11" s="1"/>
  <c r="I144" i="7"/>
  <c r="H144" i="7"/>
  <c r="J135" i="7"/>
  <c r="D129" i="11" s="1"/>
  <c r="I135" i="7"/>
  <c r="H135" i="7"/>
  <c r="J134" i="7"/>
  <c r="D128" i="11" s="1"/>
  <c r="I134" i="7"/>
  <c r="H134" i="7"/>
  <c r="J117" i="7"/>
  <c r="D111" i="11" s="1"/>
  <c r="I117" i="7"/>
  <c r="H117" i="7"/>
  <c r="J116" i="7"/>
  <c r="D110" i="11" s="1"/>
  <c r="I116" i="7"/>
  <c r="H116" i="7"/>
  <c r="J84" i="7"/>
  <c r="D78" i="11" s="1"/>
  <c r="I84" i="7"/>
  <c r="H84" i="7"/>
  <c r="J83" i="7"/>
  <c r="D77" i="11" s="1"/>
  <c r="I83" i="7"/>
  <c r="H83" i="7"/>
  <c r="J74" i="7"/>
  <c r="D68" i="11" s="1"/>
  <c r="I74" i="7"/>
  <c r="H74" i="7"/>
  <c r="J73" i="7"/>
  <c r="D67" i="11" s="1"/>
  <c r="I73" i="7"/>
  <c r="H73" i="7"/>
  <c r="J62" i="7"/>
  <c r="D56" i="11" s="1"/>
  <c r="I62" i="7"/>
  <c r="H62" i="7"/>
  <c r="J61" i="7"/>
  <c r="D55" i="11" s="1"/>
  <c r="I61" i="7"/>
  <c r="H61" i="7"/>
  <c r="J45" i="7"/>
  <c r="D39" i="11" s="1"/>
  <c r="I45" i="7"/>
  <c r="H45" i="7"/>
  <c r="J44" i="7"/>
  <c r="D38" i="11" s="1"/>
  <c r="I44" i="7"/>
  <c r="H44" i="7"/>
  <c r="J358" i="7"/>
  <c r="D350" i="11" s="1"/>
  <c r="I358" i="7"/>
  <c r="H358" i="7"/>
  <c r="J357" i="7"/>
  <c r="D349" i="11" s="1"/>
  <c r="I357" i="7"/>
  <c r="H357" i="7"/>
  <c r="I356" i="7"/>
  <c r="J356" i="7" s="1"/>
  <c r="D348" i="11" s="1"/>
  <c r="H356" i="7"/>
  <c r="J355" i="7"/>
  <c r="D347" i="11" s="1"/>
  <c r="I355" i="7"/>
  <c r="H355" i="7"/>
  <c r="J354" i="7"/>
  <c r="D346" i="11" s="1"/>
  <c r="I354" i="7"/>
  <c r="H354" i="7"/>
  <c r="I353" i="7"/>
  <c r="J353" i="7" s="1"/>
  <c r="D345" i="11" s="1"/>
  <c r="H353" i="7"/>
  <c r="H359" i="7"/>
  <c r="H350" i="7"/>
  <c r="BR510" i="11" l="1"/>
  <c r="BR515" i="11"/>
  <c r="BR508" i="11"/>
  <c r="BR513" i="11"/>
  <c r="BR506" i="11"/>
  <c r="BR511" i="11"/>
  <c r="BR509" i="11"/>
  <c r="BR514" i="11"/>
  <c r="BR507" i="11"/>
  <c r="BR512" i="11"/>
  <c r="BG350" i="11"/>
  <c r="BO39" i="11"/>
  <c r="BK55" i="11"/>
  <c r="BO56" i="11"/>
  <c r="BG67" i="11"/>
  <c r="BG68" i="11"/>
  <c r="BK77" i="11"/>
  <c r="BK78" i="11"/>
  <c r="BG110" i="11"/>
  <c r="BG111" i="11"/>
  <c r="BG128" i="11"/>
  <c r="BG129" i="11"/>
  <c r="BG138" i="11"/>
  <c r="BG139" i="11"/>
  <c r="BG148" i="11"/>
  <c r="BG149" i="11"/>
  <c r="BG165" i="11"/>
  <c r="BG166" i="11"/>
  <c r="BE181" i="11"/>
  <c r="BE182" i="11"/>
  <c r="BG192" i="11"/>
  <c r="BG193" i="11"/>
  <c r="BG202" i="11"/>
  <c r="BG203" i="11"/>
  <c r="BG220" i="11"/>
  <c r="BG221" i="11"/>
  <c r="BG239" i="11"/>
  <c r="BG240" i="11"/>
  <c r="BG262" i="11"/>
  <c r="BG263" i="11"/>
  <c r="BG276" i="11"/>
  <c r="BG277" i="11"/>
  <c r="BG294" i="11"/>
  <c r="BG295" i="11"/>
  <c r="BG303" i="11"/>
  <c r="BG304" i="11"/>
  <c r="BG312" i="11"/>
  <c r="BG321" i="11"/>
  <c r="BG322" i="11"/>
  <c r="BG361" i="11"/>
  <c r="BG362" i="11"/>
  <c r="BG370" i="11"/>
  <c r="BG371" i="11"/>
  <c r="BG381" i="11"/>
  <c r="BG382" i="11"/>
  <c r="BG389" i="11"/>
  <c r="BG390" i="11"/>
  <c r="BG401" i="11"/>
  <c r="BG402" i="11"/>
  <c r="BG458" i="11"/>
  <c r="BG459" i="11"/>
  <c r="BG481" i="11"/>
  <c r="BG482" i="11"/>
  <c r="BG493" i="11"/>
  <c r="BG494" i="11"/>
  <c r="BG495" i="11"/>
  <c r="H352" i="7"/>
  <c r="M493" i="11"/>
  <c r="Y493" i="11"/>
  <c r="M494" i="11"/>
  <c r="Y494" i="11"/>
  <c r="AK494" i="11"/>
  <c r="AW494" i="11"/>
  <c r="BI494" i="11"/>
  <c r="M495" i="11"/>
  <c r="Y495" i="11"/>
  <c r="AK495" i="11"/>
  <c r="AW495" i="11"/>
  <c r="BI495" i="11"/>
  <c r="O494" i="11"/>
  <c r="AA494" i="11"/>
  <c r="AM494" i="11"/>
  <c r="AY494" i="11"/>
  <c r="BK494" i="11"/>
  <c r="O495" i="11"/>
  <c r="AA495" i="11"/>
  <c r="AM495" i="11"/>
  <c r="AY495" i="11"/>
  <c r="BK495" i="11"/>
  <c r="AK493" i="11"/>
  <c r="Q494" i="11"/>
  <c r="AC494" i="11"/>
  <c r="AO494" i="11"/>
  <c r="BA494" i="11"/>
  <c r="BM494" i="11"/>
  <c r="Q495" i="11"/>
  <c r="AC495" i="11"/>
  <c r="AO495" i="11"/>
  <c r="BA495" i="11"/>
  <c r="BM495" i="11"/>
  <c r="AW493" i="11"/>
  <c r="G494" i="11"/>
  <c r="S494" i="11"/>
  <c r="AE494" i="11"/>
  <c r="AQ494" i="11"/>
  <c r="BC494" i="11"/>
  <c r="BO494" i="11"/>
  <c r="G495" i="11"/>
  <c r="S495" i="11"/>
  <c r="AE495" i="11"/>
  <c r="AQ495" i="11"/>
  <c r="BC495" i="11"/>
  <c r="BO495" i="11"/>
  <c r="BI493" i="11"/>
  <c r="I494" i="11"/>
  <c r="U494" i="11"/>
  <c r="AG494" i="11"/>
  <c r="AS494" i="11"/>
  <c r="BE494" i="11"/>
  <c r="I495" i="11"/>
  <c r="U495" i="11"/>
  <c r="AG495" i="11"/>
  <c r="AS495" i="11"/>
  <c r="BE495" i="11"/>
  <c r="K494" i="11"/>
  <c r="W494" i="11"/>
  <c r="AI494" i="11"/>
  <c r="AU494" i="11"/>
  <c r="K495" i="11"/>
  <c r="W495" i="11"/>
  <c r="AI495" i="11"/>
  <c r="AU495" i="11"/>
  <c r="O493" i="11"/>
  <c r="AA493" i="11"/>
  <c r="AM493" i="11"/>
  <c r="AY493" i="11"/>
  <c r="BK493" i="11"/>
  <c r="Q493" i="11"/>
  <c r="AC493" i="11"/>
  <c r="AO493" i="11"/>
  <c r="BA493" i="11"/>
  <c r="BM493" i="11"/>
  <c r="G493" i="11"/>
  <c r="S493" i="11"/>
  <c r="AE493" i="11"/>
  <c r="AQ493" i="11"/>
  <c r="BC493" i="11"/>
  <c r="BO493" i="11"/>
  <c r="I493" i="11"/>
  <c r="U493" i="11"/>
  <c r="AG493" i="11"/>
  <c r="AS493" i="11"/>
  <c r="BE493" i="11"/>
  <c r="K493" i="11"/>
  <c r="W493" i="11"/>
  <c r="AI493" i="11"/>
  <c r="AU493" i="11"/>
  <c r="M481" i="11"/>
  <c r="Y481" i="11"/>
  <c r="AK481" i="11"/>
  <c r="M482" i="11"/>
  <c r="AW481" i="11"/>
  <c r="Y482" i="11"/>
  <c r="BI481" i="11"/>
  <c r="AK482" i="11"/>
  <c r="AW482" i="11"/>
  <c r="BI482" i="11"/>
  <c r="O481" i="11"/>
  <c r="AA481" i="11"/>
  <c r="AM481" i="11"/>
  <c r="AY481" i="11"/>
  <c r="BK481" i="11"/>
  <c r="O482" i="11"/>
  <c r="AA482" i="11"/>
  <c r="AM482" i="11"/>
  <c r="AY482" i="11"/>
  <c r="BK482" i="11"/>
  <c r="Q481" i="11"/>
  <c r="AC481" i="11"/>
  <c r="AO481" i="11"/>
  <c r="BA481" i="11"/>
  <c r="BM481" i="11"/>
  <c r="Q482" i="11"/>
  <c r="AC482" i="11"/>
  <c r="AO482" i="11"/>
  <c r="BA482" i="11"/>
  <c r="BM482" i="11"/>
  <c r="Y458" i="11"/>
  <c r="M459" i="11"/>
  <c r="G481" i="11"/>
  <c r="S481" i="11"/>
  <c r="AE481" i="11"/>
  <c r="AQ481" i="11"/>
  <c r="BC481" i="11"/>
  <c r="BO481" i="11"/>
  <c r="G482" i="11"/>
  <c r="S482" i="11"/>
  <c r="AE482" i="11"/>
  <c r="AQ482" i="11"/>
  <c r="BC482" i="11"/>
  <c r="BO482" i="11"/>
  <c r="AK458" i="11"/>
  <c r="Y459" i="11"/>
  <c r="I481" i="11"/>
  <c r="U481" i="11"/>
  <c r="AG481" i="11"/>
  <c r="AS481" i="11"/>
  <c r="BE481" i="11"/>
  <c r="I482" i="11"/>
  <c r="U482" i="11"/>
  <c r="AG482" i="11"/>
  <c r="AS482" i="11"/>
  <c r="BE482" i="11"/>
  <c r="AW458" i="11"/>
  <c r="K481" i="11"/>
  <c r="W481" i="11"/>
  <c r="AI481" i="11"/>
  <c r="AU481" i="11"/>
  <c r="K482" i="11"/>
  <c r="W482" i="11"/>
  <c r="AI482" i="11"/>
  <c r="AU482" i="11"/>
  <c r="BI458" i="11"/>
  <c r="AK459" i="11"/>
  <c r="AW459" i="11"/>
  <c r="M458" i="11"/>
  <c r="BI459" i="11"/>
  <c r="O458" i="11"/>
  <c r="AA458" i="11"/>
  <c r="AM458" i="11"/>
  <c r="AY458" i="11"/>
  <c r="BK458" i="11"/>
  <c r="O459" i="11"/>
  <c r="AA459" i="11"/>
  <c r="AM459" i="11"/>
  <c r="AY459" i="11"/>
  <c r="BK459" i="11"/>
  <c r="Q458" i="11"/>
  <c r="AC458" i="11"/>
  <c r="AO458" i="11"/>
  <c r="BA458" i="11"/>
  <c r="BM458" i="11"/>
  <c r="Q459" i="11"/>
  <c r="AC459" i="11"/>
  <c r="AO459" i="11"/>
  <c r="BA459" i="11"/>
  <c r="BM459" i="11"/>
  <c r="G458" i="11"/>
  <c r="S458" i="11"/>
  <c r="AE458" i="11"/>
  <c r="AQ458" i="11"/>
  <c r="BC458" i="11"/>
  <c r="BO458" i="11"/>
  <c r="G459" i="11"/>
  <c r="S459" i="11"/>
  <c r="AE459" i="11"/>
  <c r="AQ459" i="11"/>
  <c r="BC459" i="11"/>
  <c r="BO459" i="11"/>
  <c r="I458" i="11"/>
  <c r="U458" i="11"/>
  <c r="AG458" i="11"/>
  <c r="AS458" i="11"/>
  <c r="BE458" i="11"/>
  <c r="I459" i="11"/>
  <c r="U459" i="11"/>
  <c r="AG459" i="11"/>
  <c r="AS459" i="11"/>
  <c r="BE459" i="11"/>
  <c r="K458" i="11"/>
  <c r="W458" i="11"/>
  <c r="AI458" i="11"/>
  <c r="AU458" i="11"/>
  <c r="K459" i="11"/>
  <c r="W459" i="11"/>
  <c r="AI459" i="11"/>
  <c r="AU459" i="11"/>
  <c r="AK401" i="11"/>
  <c r="M402" i="11"/>
  <c r="AW401" i="11"/>
  <c r="Y402" i="11"/>
  <c r="BI401" i="11"/>
  <c r="AK402" i="11"/>
  <c r="AW402" i="11"/>
  <c r="M401" i="11"/>
  <c r="BI402" i="11"/>
  <c r="Y401" i="11"/>
  <c r="O401" i="11"/>
  <c r="AA401" i="11"/>
  <c r="AM401" i="11"/>
  <c r="AY401" i="11"/>
  <c r="BK401" i="11"/>
  <c r="O402" i="11"/>
  <c r="AA402" i="11"/>
  <c r="AM402" i="11"/>
  <c r="AY402" i="11"/>
  <c r="BK402" i="11"/>
  <c r="Q401" i="11"/>
  <c r="AC401" i="11"/>
  <c r="AO401" i="11"/>
  <c r="BA401" i="11"/>
  <c r="BM401" i="11"/>
  <c r="Q402" i="11"/>
  <c r="AC402" i="11"/>
  <c r="AO402" i="11"/>
  <c r="BA402" i="11"/>
  <c r="BM402" i="11"/>
  <c r="G401" i="11"/>
  <c r="S401" i="11"/>
  <c r="AE401" i="11"/>
  <c r="AQ401" i="11"/>
  <c r="BC401" i="11"/>
  <c r="BO401" i="11"/>
  <c r="G402" i="11"/>
  <c r="S402" i="11"/>
  <c r="AE402" i="11"/>
  <c r="AQ402" i="11"/>
  <c r="BC402" i="11"/>
  <c r="BO402" i="11"/>
  <c r="I401" i="11"/>
  <c r="U401" i="11"/>
  <c r="AG401" i="11"/>
  <c r="AS401" i="11"/>
  <c r="BE401" i="11"/>
  <c r="I402" i="11"/>
  <c r="U402" i="11"/>
  <c r="AG402" i="11"/>
  <c r="AS402" i="11"/>
  <c r="BE402" i="11"/>
  <c r="K401" i="11"/>
  <c r="W401" i="11"/>
  <c r="AI401" i="11"/>
  <c r="AU401" i="11"/>
  <c r="K402" i="11"/>
  <c r="W402" i="11"/>
  <c r="AI402" i="11"/>
  <c r="AU402" i="11"/>
  <c r="M389" i="11"/>
  <c r="Y389" i="11"/>
  <c r="AK389" i="11"/>
  <c r="AW389" i="11"/>
  <c r="BI389" i="11"/>
  <c r="M390" i="11"/>
  <c r="Y390" i="11"/>
  <c r="AK390" i="11"/>
  <c r="AW390" i="11"/>
  <c r="BI390" i="11"/>
  <c r="O389" i="11"/>
  <c r="AA389" i="11"/>
  <c r="AM389" i="11"/>
  <c r="AY389" i="11"/>
  <c r="BK389" i="11"/>
  <c r="O390" i="11"/>
  <c r="AA390" i="11"/>
  <c r="AM390" i="11"/>
  <c r="AY390" i="11"/>
  <c r="BK390" i="11"/>
  <c r="Q389" i="11"/>
  <c r="AC389" i="11"/>
  <c r="AO389" i="11"/>
  <c r="BA389" i="11"/>
  <c r="BM389" i="11"/>
  <c r="Q390" i="11"/>
  <c r="AC390" i="11"/>
  <c r="AO390" i="11"/>
  <c r="BA390" i="11"/>
  <c r="BM390" i="11"/>
  <c r="G389" i="11"/>
  <c r="S389" i="11"/>
  <c r="AE389" i="11"/>
  <c r="AQ389" i="11"/>
  <c r="BC389" i="11"/>
  <c r="BO389" i="11"/>
  <c r="G390" i="11"/>
  <c r="S390" i="11"/>
  <c r="AE390" i="11"/>
  <c r="AQ390" i="11"/>
  <c r="BC390" i="11"/>
  <c r="BO390" i="11"/>
  <c r="I389" i="11"/>
  <c r="U389" i="11"/>
  <c r="AG389" i="11"/>
  <c r="AS389" i="11"/>
  <c r="BE389" i="11"/>
  <c r="I390" i="11"/>
  <c r="U390" i="11"/>
  <c r="AG390" i="11"/>
  <c r="AS390" i="11"/>
  <c r="BE390" i="11"/>
  <c r="K389" i="11"/>
  <c r="W389" i="11"/>
  <c r="AI389" i="11"/>
  <c r="AU389" i="11"/>
  <c r="K390" i="11"/>
  <c r="W390" i="11"/>
  <c r="AI390" i="11"/>
  <c r="AU390" i="11"/>
  <c r="BI361" i="11"/>
  <c r="Q382" i="11"/>
  <c r="AC382" i="11"/>
  <c r="AO382" i="11"/>
  <c r="BA382" i="11"/>
  <c r="BM382" i="11"/>
  <c r="M381" i="11"/>
  <c r="Y381" i="11"/>
  <c r="AK381" i="11"/>
  <c r="AW381" i="11"/>
  <c r="BI381" i="11"/>
  <c r="M382" i="11"/>
  <c r="Y382" i="11"/>
  <c r="AK382" i="11"/>
  <c r="AW382" i="11"/>
  <c r="BI382" i="11"/>
  <c r="O381" i="11"/>
  <c r="AA381" i="11"/>
  <c r="AM381" i="11"/>
  <c r="AY381" i="11"/>
  <c r="BK381" i="11"/>
  <c r="O382" i="11"/>
  <c r="AA382" i="11"/>
  <c r="AM382" i="11"/>
  <c r="AY382" i="11"/>
  <c r="BK382" i="11"/>
  <c r="AC381" i="11"/>
  <c r="G381" i="11"/>
  <c r="S381" i="11"/>
  <c r="AE381" i="11"/>
  <c r="AQ381" i="11"/>
  <c r="BC381" i="11"/>
  <c r="BO381" i="11"/>
  <c r="G382" i="11"/>
  <c r="S382" i="11"/>
  <c r="AE382" i="11"/>
  <c r="AQ382" i="11"/>
  <c r="BC382" i="11"/>
  <c r="BO382" i="11"/>
  <c r="Q381" i="11"/>
  <c r="BA381" i="11"/>
  <c r="I381" i="11"/>
  <c r="U381" i="11"/>
  <c r="AG381" i="11"/>
  <c r="AS381" i="11"/>
  <c r="BE381" i="11"/>
  <c r="I382" i="11"/>
  <c r="U382" i="11"/>
  <c r="AG382" i="11"/>
  <c r="AS382" i="11"/>
  <c r="BE382" i="11"/>
  <c r="AO381" i="11"/>
  <c r="BM381" i="11"/>
  <c r="K381" i="11"/>
  <c r="W381" i="11"/>
  <c r="AI381" i="11"/>
  <c r="AU381" i="11"/>
  <c r="K382" i="11"/>
  <c r="W382" i="11"/>
  <c r="AI382" i="11"/>
  <c r="AU382" i="11"/>
  <c r="M370" i="11"/>
  <c r="Y370" i="11"/>
  <c r="AK370" i="11"/>
  <c r="M371" i="11"/>
  <c r="AW370" i="11"/>
  <c r="Y371" i="11"/>
  <c r="BI370" i="11"/>
  <c r="AK371" i="11"/>
  <c r="AW371" i="11"/>
  <c r="BI371" i="11"/>
  <c r="O370" i="11"/>
  <c r="AA370" i="11"/>
  <c r="AM370" i="11"/>
  <c r="AY370" i="11"/>
  <c r="BK370" i="11"/>
  <c r="O371" i="11"/>
  <c r="AA371" i="11"/>
  <c r="AM371" i="11"/>
  <c r="AY371" i="11"/>
  <c r="BK371" i="11"/>
  <c r="Q370" i="11"/>
  <c r="AC370" i="11"/>
  <c r="AO370" i="11"/>
  <c r="BA370" i="11"/>
  <c r="BM370" i="11"/>
  <c r="Q371" i="11"/>
  <c r="AC371" i="11"/>
  <c r="AO371" i="11"/>
  <c r="BA371" i="11"/>
  <c r="BM371" i="11"/>
  <c r="G370" i="11"/>
  <c r="S370" i="11"/>
  <c r="AE370" i="11"/>
  <c r="AQ370" i="11"/>
  <c r="BC370" i="11"/>
  <c r="BO370" i="11"/>
  <c r="G371" i="11"/>
  <c r="S371" i="11"/>
  <c r="AE371" i="11"/>
  <c r="AQ371" i="11"/>
  <c r="BC371" i="11"/>
  <c r="BO371" i="11"/>
  <c r="AK362" i="11"/>
  <c r="I370" i="11"/>
  <c r="U370" i="11"/>
  <c r="AG370" i="11"/>
  <c r="AS370" i="11"/>
  <c r="BE370" i="11"/>
  <c r="I371" i="11"/>
  <c r="U371" i="11"/>
  <c r="AG371" i="11"/>
  <c r="AS371" i="11"/>
  <c r="BE371" i="11"/>
  <c r="Y361" i="11"/>
  <c r="K370" i="11"/>
  <c r="W370" i="11"/>
  <c r="AI370" i="11"/>
  <c r="AU370" i="11"/>
  <c r="K371" i="11"/>
  <c r="W371" i="11"/>
  <c r="AI371" i="11"/>
  <c r="AU371" i="11"/>
  <c r="AK361" i="11"/>
  <c r="M362" i="11"/>
  <c r="AW361" i="11"/>
  <c r="Y362" i="11"/>
  <c r="AW362" i="11"/>
  <c r="M361" i="11"/>
  <c r="BI362" i="11"/>
  <c r="O361" i="11"/>
  <c r="AA361" i="11"/>
  <c r="AM361" i="11"/>
  <c r="AY361" i="11"/>
  <c r="BK361" i="11"/>
  <c r="O362" i="11"/>
  <c r="AA362" i="11"/>
  <c r="AM362" i="11"/>
  <c r="AY362" i="11"/>
  <c r="BK362" i="11"/>
  <c r="Q361" i="11"/>
  <c r="AC361" i="11"/>
  <c r="AO361" i="11"/>
  <c r="BA361" i="11"/>
  <c r="BM361" i="11"/>
  <c r="Q362" i="11"/>
  <c r="AC362" i="11"/>
  <c r="AO362" i="11"/>
  <c r="BA362" i="11"/>
  <c r="BM362" i="11"/>
  <c r="G361" i="11"/>
  <c r="S361" i="11"/>
  <c r="AE361" i="11"/>
  <c r="AQ361" i="11"/>
  <c r="BC361" i="11"/>
  <c r="BO361" i="11"/>
  <c r="G362" i="11"/>
  <c r="S362" i="11"/>
  <c r="AE362" i="11"/>
  <c r="AQ362" i="11"/>
  <c r="BC362" i="11"/>
  <c r="BO362" i="11"/>
  <c r="I361" i="11"/>
  <c r="U361" i="11"/>
  <c r="AG361" i="11"/>
  <c r="AS361" i="11"/>
  <c r="BE361" i="11"/>
  <c r="I362" i="11"/>
  <c r="U362" i="11"/>
  <c r="AG362" i="11"/>
  <c r="AS362" i="11"/>
  <c r="BE362" i="11"/>
  <c r="K361" i="11"/>
  <c r="W361" i="11"/>
  <c r="AI361" i="11"/>
  <c r="AU361" i="11"/>
  <c r="K362" i="11"/>
  <c r="W362" i="11"/>
  <c r="AI362" i="11"/>
  <c r="AU362" i="11"/>
  <c r="M350" i="11"/>
  <c r="Y350" i="11"/>
  <c r="AK350" i="11"/>
  <c r="AW350" i="11"/>
  <c r="BI350" i="11"/>
  <c r="O350" i="11"/>
  <c r="AA350" i="11"/>
  <c r="AM350" i="11"/>
  <c r="AY350" i="11"/>
  <c r="BK350" i="11"/>
  <c r="Q350" i="11"/>
  <c r="AC350" i="11"/>
  <c r="AO350" i="11"/>
  <c r="BA350" i="11"/>
  <c r="BM350" i="11"/>
  <c r="G350" i="11"/>
  <c r="S350" i="11"/>
  <c r="AE350" i="11"/>
  <c r="AQ350" i="11"/>
  <c r="BC350" i="11"/>
  <c r="BO350" i="11"/>
  <c r="I350" i="11"/>
  <c r="U350" i="11"/>
  <c r="AG350" i="11"/>
  <c r="AS350" i="11"/>
  <c r="BE350" i="11"/>
  <c r="K350" i="11"/>
  <c r="W350" i="11"/>
  <c r="AI350" i="11"/>
  <c r="AU350" i="11"/>
  <c r="M321" i="11"/>
  <c r="Y321" i="11"/>
  <c r="AK321" i="11"/>
  <c r="AW321" i="11"/>
  <c r="BI321" i="11"/>
  <c r="M322" i="11"/>
  <c r="Y322" i="11"/>
  <c r="AK322" i="11"/>
  <c r="AW322" i="11"/>
  <c r="BI322" i="11"/>
  <c r="O321" i="11"/>
  <c r="AA321" i="11"/>
  <c r="AM321" i="11"/>
  <c r="AY321" i="11"/>
  <c r="BK321" i="11"/>
  <c r="O322" i="11"/>
  <c r="AA322" i="11"/>
  <c r="AM322" i="11"/>
  <c r="AY322" i="11"/>
  <c r="BK322" i="11"/>
  <c r="Q321" i="11"/>
  <c r="AC321" i="11"/>
  <c r="AO321" i="11"/>
  <c r="BA321" i="11"/>
  <c r="BM321" i="11"/>
  <c r="Q322" i="11"/>
  <c r="AC322" i="11"/>
  <c r="AO322" i="11"/>
  <c r="BA322" i="11"/>
  <c r="BM322" i="11"/>
  <c r="G321" i="11"/>
  <c r="S321" i="11"/>
  <c r="AE321" i="11"/>
  <c r="AQ321" i="11"/>
  <c r="BC321" i="11"/>
  <c r="BO321" i="11"/>
  <c r="G322" i="11"/>
  <c r="S322" i="11"/>
  <c r="AE322" i="11"/>
  <c r="AQ322" i="11"/>
  <c r="BC322" i="11"/>
  <c r="BO322" i="11"/>
  <c r="I321" i="11"/>
  <c r="U321" i="11"/>
  <c r="AG321" i="11"/>
  <c r="AS321" i="11"/>
  <c r="BE321" i="11"/>
  <c r="I322" i="11"/>
  <c r="U322" i="11"/>
  <c r="AG322" i="11"/>
  <c r="AS322" i="11"/>
  <c r="BE322" i="11"/>
  <c r="K321" i="11"/>
  <c r="W321" i="11"/>
  <c r="AI321" i="11"/>
  <c r="AU321" i="11"/>
  <c r="K322" i="11"/>
  <c r="W322" i="11"/>
  <c r="AI322" i="11"/>
  <c r="AU322" i="11"/>
  <c r="AW312" i="11"/>
  <c r="M312" i="11"/>
  <c r="Y312" i="11"/>
  <c r="AK312" i="11"/>
  <c r="BI312" i="11"/>
  <c r="O312" i="11"/>
  <c r="AA312" i="11"/>
  <c r="AM312" i="11"/>
  <c r="AY312" i="11"/>
  <c r="BK312" i="11"/>
  <c r="Q312" i="11"/>
  <c r="AC312" i="11"/>
  <c r="AO312" i="11"/>
  <c r="BA312" i="11"/>
  <c r="BM312" i="11"/>
  <c r="G312" i="11"/>
  <c r="S312" i="11"/>
  <c r="AE312" i="11"/>
  <c r="AQ312" i="11"/>
  <c r="BC312" i="11"/>
  <c r="BO312" i="11"/>
  <c r="I312" i="11"/>
  <c r="U312" i="11"/>
  <c r="AG312" i="11"/>
  <c r="AS312" i="11"/>
  <c r="BE312" i="11"/>
  <c r="K312" i="11"/>
  <c r="W312" i="11"/>
  <c r="AI312" i="11"/>
  <c r="AU312" i="11"/>
  <c r="AO303" i="11"/>
  <c r="M303" i="11"/>
  <c r="AW303" i="11"/>
  <c r="AO304" i="11"/>
  <c r="Q303" i="11"/>
  <c r="BA303" i="11"/>
  <c r="M304" i="11"/>
  <c r="AW304" i="11"/>
  <c r="Y303" i="11"/>
  <c r="BI303" i="11"/>
  <c r="Q304" i="11"/>
  <c r="BA304" i="11"/>
  <c r="AC303" i="11"/>
  <c r="BM303" i="11"/>
  <c r="Y304" i="11"/>
  <c r="BI304" i="11"/>
  <c r="AK303" i="11"/>
  <c r="AC304" i="11"/>
  <c r="BM304" i="11"/>
  <c r="AK304" i="11"/>
  <c r="BC276" i="11"/>
  <c r="O303" i="11"/>
  <c r="AA303" i="11"/>
  <c r="AM303" i="11"/>
  <c r="AY303" i="11"/>
  <c r="BK303" i="11"/>
  <c r="O304" i="11"/>
  <c r="AA304" i="11"/>
  <c r="AM304" i="11"/>
  <c r="AY304" i="11"/>
  <c r="BK304" i="11"/>
  <c r="G303" i="11"/>
  <c r="S303" i="11"/>
  <c r="AE303" i="11"/>
  <c r="AQ303" i="11"/>
  <c r="BC303" i="11"/>
  <c r="BO303" i="11"/>
  <c r="G304" i="11"/>
  <c r="S304" i="11"/>
  <c r="AE304" i="11"/>
  <c r="AQ304" i="11"/>
  <c r="BC304" i="11"/>
  <c r="BO304" i="11"/>
  <c r="I303" i="11"/>
  <c r="U303" i="11"/>
  <c r="AG303" i="11"/>
  <c r="AS303" i="11"/>
  <c r="BE303" i="11"/>
  <c r="I304" i="11"/>
  <c r="U304" i="11"/>
  <c r="AG304" i="11"/>
  <c r="AS304" i="11"/>
  <c r="BE304" i="11"/>
  <c r="K303" i="11"/>
  <c r="W303" i="11"/>
  <c r="AI303" i="11"/>
  <c r="AU303" i="11"/>
  <c r="K304" i="11"/>
  <c r="W304" i="11"/>
  <c r="AI304" i="11"/>
  <c r="AU304" i="11"/>
  <c r="M294" i="11"/>
  <c r="Y294" i="11"/>
  <c r="AK294" i="11"/>
  <c r="M295" i="11"/>
  <c r="AW294" i="11"/>
  <c r="Y295" i="11"/>
  <c r="BI294" i="11"/>
  <c r="AK295" i="11"/>
  <c r="AW295" i="11"/>
  <c r="BI295" i="11"/>
  <c r="O294" i="11"/>
  <c r="AA294" i="11"/>
  <c r="AM294" i="11"/>
  <c r="AY294" i="11"/>
  <c r="BK294" i="11"/>
  <c r="O295" i="11"/>
  <c r="AA295" i="11"/>
  <c r="AM295" i="11"/>
  <c r="AY295" i="11"/>
  <c r="BK295" i="11"/>
  <c r="Q294" i="11"/>
  <c r="AC294" i="11"/>
  <c r="AO294" i="11"/>
  <c r="BA294" i="11"/>
  <c r="BM294" i="11"/>
  <c r="Q295" i="11"/>
  <c r="AC295" i="11"/>
  <c r="AO295" i="11"/>
  <c r="BA295" i="11"/>
  <c r="BM295" i="11"/>
  <c r="G294" i="11"/>
  <c r="S294" i="11"/>
  <c r="AE294" i="11"/>
  <c r="AQ294" i="11"/>
  <c r="BC294" i="11"/>
  <c r="BO294" i="11"/>
  <c r="G295" i="11"/>
  <c r="S295" i="11"/>
  <c r="AE295" i="11"/>
  <c r="AQ295" i="11"/>
  <c r="BC295" i="11"/>
  <c r="BO295" i="11"/>
  <c r="M277" i="11"/>
  <c r="I294" i="11"/>
  <c r="U294" i="11"/>
  <c r="AG294" i="11"/>
  <c r="AS294" i="11"/>
  <c r="BE294" i="11"/>
  <c r="I295" i="11"/>
  <c r="U295" i="11"/>
  <c r="AG295" i="11"/>
  <c r="AS295" i="11"/>
  <c r="BE295" i="11"/>
  <c r="S276" i="11"/>
  <c r="K294" i="11"/>
  <c r="W294" i="11"/>
  <c r="AI294" i="11"/>
  <c r="AU294" i="11"/>
  <c r="K295" i="11"/>
  <c r="W295" i="11"/>
  <c r="AI295" i="11"/>
  <c r="AU295" i="11"/>
  <c r="I277" i="11"/>
  <c r="S277" i="11"/>
  <c r="AK277" i="11"/>
  <c r="BC277" i="11"/>
  <c r="AK276" i="11"/>
  <c r="AO276" i="11"/>
  <c r="BE276" i="11"/>
  <c r="U277" i="11"/>
  <c r="AO277" i="11"/>
  <c r="BE277" i="11"/>
  <c r="U276" i="11"/>
  <c r="G276" i="11"/>
  <c r="Y276" i="11"/>
  <c r="AQ276" i="11"/>
  <c r="BI276" i="11"/>
  <c r="G277" i="11"/>
  <c r="Y277" i="11"/>
  <c r="AQ277" i="11"/>
  <c r="BI277" i="11"/>
  <c r="I276" i="11"/>
  <c r="AC276" i="11"/>
  <c r="AS276" i="11"/>
  <c r="BM276" i="11"/>
  <c r="AC277" i="11"/>
  <c r="AS277" i="11"/>
  <c r="BM277" i="11"/>
  <c r="AE276" i="11"/>
  <c r="AW276" i="11"/>
  <c r="AE277" i="11"/>
  <c r="AW277" i="11"/>
  <c r="BO277" i="11"/>
  <c r="M276" i="11"/>
  <c r="BO276" i="11"/>
  <c r="Q276" i="11"/>
  <c r="AG276" i="11"/>
  <c r="BA276" i="11"/>
  <c r="Q277" i="11"/>
  <c r="AG277" i="11"/>
  <c r="BA277" i="11"/>
  <c r="O276" i="11"/>
  <c r="AA276" i="11"/>
  <c r="AM276" i="11"/>
  <c r="AY276" i="11"/>
  <c r="BK276" i="11"/>
  <c r="O277" i="11"/>
  <c r="AA277" i="11"/>
  <c r="AM277" i="11"/>
  <c r="AY277" i="11"/>
  <c r="BK277" i="11"/>
  <c r="S263" i="11"/>
  <c r="AE262" i="11"/>
  <c r="BC263" i="11"/>
  <c r="BO262" i="11"/>
  <c r="K276" i="11"/>
  <c r="W276" i="11"/>
  <c r="AI276" i="11"/>
  <c r="AU276" i="11"/>
  <c r="K277" i="11"/>
  <c r="W277" i="11"/>
  <c r="AI277" i="11"/>
  <c r="AU277" i="11"/>
  <c r="G262" i="11"/>
  <c r="AQ262" i="11"/>
  <c r="Q262" i="11"/>
  <c r="BA262" i="11"/>
  <c r="S262" i="11"/>
  <c r="BC262" i="11"/>
  <c r="G263" i="11"/>
  <c r="AQ263" i="11"/>
  <c r="AC262" i="11"/>
  <c r="BM262" i="11"/>
  <c r="Q263" i="11"/>
  <c r="BA263" i="11"/>
  <c r="AO262" i="11"/>
  <c r="AC263" i="11"/>
  <c r="BM263" i="11"/>
  <c r="AE263" i="11"/>
  <c r="BO263" i="11"/>
  <c r="AO263" i="11"/>
  <c r="AE239" i="11"/>
  <c r="M262" i="11"/>
  <c r="Y262" i="11"/>
  <c r="AK262" i="11"/>
  <c r="AW262" i="11"/>
  <c r="BI262" i="11"/>
  <c r="M263" i="11"/>
  <c r="Y263" i="11"/>
  <c r="AK263" i="11"/>
  <c r="AW263" i="11"/>
  <c r="BI263" i="11"/>
  <c r="BC239" i="11"/>
  <c r="O262" i="11"/>
  <c r="AA262" i="11"/>
  <c r="AM262" i="11"/>
  <c r="AY262" i="11"/>
  <c r="BK262" i="11"/>
  <c r="O263" i="11"/>
  <c r="AA263" i="11"/>
  <c r="AM263" i="11"/>
  <c r="AY263" i="11"/>
  <c r="BK263" i="11"/>
  <c r="I262" i="11"/>
  <c r="U262" i="11"/>
  <c r="AG262" i="11"/>
  <c r="AS262" i="11"/>
  <c r="BE262" i="11"/>
  <c r="I263" i="11"/>
  <c r="U263" i="11"/>
  <c r="AG263" i="11"/>
  <c r="AS263" i="11"/>
  <c r="BE263" i="11"/>
  <c r="G239" i="11"/>
  <c r="K262" i="11"/>
  <c r="W262" i="11"/>
  <c r="AI262" i="11"/>
  <c r="AU262" i="11"/>
  <c r="K263" i="11"/>
  <c r="W263" i="11"/>
  <c r="AI263" i="11"/>
  <c r="AU263" i="11"/>
  <c r="AC240" i="11"/>
  <c r="BA240" i="11"/>
  <c r="M239" i="11"/>
  <c r="AK239" i="11"/>
  <c r="BI239" i="11"/>
  <c r="G240" i="11"/>
  <c r="AE240" i="11"/>
  <c r="BC240" i="11"/>
  <c r="Q239" i="11"/>
  <c r="AO239" i="11"/>
  <c r="BM239" i="11"/>
  <c r="M240" i="11"/>
  <c r="AK240" i="11"/>
  <c r="BI240" i="11"/>
  <c r="S239" i="11"/>
  <c r="AQ239" i="11"/>
  <c r="BO239" i="11"/>
  <c r="Q240" i="11"/>
  <c r="AO240" i="11"/>
  <c r="BM240" i="11"/>
  <c r="Y239" i="11"/>
  <c r="AW239" i="11"/>
  <c r="S240" i="11"/>
  <c r="AQ240" i="11"/>
  <c r="BO240" i="11"/>
  <c r="AC239" i="11"/>
  <c r="BA239" i="11"/>
  <c r="Y240" i="11"/>
  <c r="AW240" i="11"/>
  <c r="O239" i="11"/>
  <c r="AA239" i="11"/>
  <c r="AM239" i="11"/>
  <c r="AY239" i="11"/>
  <c r="BK239" i="11"/>
  <c r="O240" i="11"/>
  <c r="AA240" i="11"/>
  <c r="AM240" i="11"/>
  <c r="AY240" i="11"/>
  <c r="BK240" i="11"/>
  <c r="Y202" i="11"/>
  <c r="I239" i="11"/>
  <c r="U239" i="11"/>
  <c r="AG239" i="11"/>
  <c r="AS239" i="11"/>
  <c r="BE239" i="11"/>
  <c r="I240" i="11"/>
  <c r="U240" i="11"/>
  <c r="AG240" i="11"/>
  <c r="AS240" i="11"/>
  <c r="BE240" i="11"/>
  <c r="K239" i="11"/>
  <c r="W239" i="11"/>
  <c r="AI239" i="11"/>
  <c r="AU239" i="11"/>
  <c r="K240" i="11"/>
  <c r="W240" i="11"/>
  <c r="AI240" i="11"/>
  <c r="AU240" i="11"/>
  <c r="Y220" i="11"/>
  <c r="AW220" i="11"/>
  <c r="Y221" i="11"/>
  <c r="AW221" i="11"/>
  <c r="AC221" i="11"/>
  <c r="BA221" i="11"/>
  <c r="AC220" i="11"/>
  <c r="BA220" i="11"/>
  <c r="I220" i="11"/>
  <c r="AG220" i="11"/>
  <c r="BE220" i="11"/>
  <c r="I221" i="11"/>
  <c r="AG221" i="11"/>
  <c r="BE221" i="11"/>
  <c r="M220" i="11"/>
  <c r="AK220" i="11"/>
  <c r="BI220" i="11"/>
  <c r="M221" i="11"/>
  <c r="AK221" i="11"/>
  <c r="BI221" i="11"/>
  <c r="Q220" i="11"/>
  <c r="AO220" i="11"/>
  <c r="BM220" i="11"/>
  <c r="Q221" i="11"/>
  <c r="AO221" i="11"/>
  <c r="BM221" i="11"/>
  <c r="U220" i="11"/>
  <c r="AS220" i="11"/>
  <c r="U221" i="11"/>
  <c r="AS221" i="11"/>
  <c r="AE202" i="11"/>
  <c r="G192" i="11"/>
  <c r="O220" i="11"/>
  <c r="AA220" i="11"/>
  <c r="AM220" i="11"/>
  <c r="AY220" i="11"/>
  <c r="BK220" i="11"/>
  <c r="O221" i="11"/>
  <c r="AA221" i="11"/>
  <c r="AM221" i="11"/>
  <c r="AY221" i="11"/>
  <c r="BK221" i="11"/>
  <c r="AW202" i="11"/>
  <c r="U192" i="11"/>
  <c r="BI202" i="11"/>
  <c r="AE192" i="11"/>
  <c r="S193" i="11"/>
  <c r="G220" i="11"/>
  <c r="S220" i="11"/>
  <c r="AE220" i="11"/>
  <c r="AQ220" i="11"/>
  <c r="BC220" i="11"/>
  <c r="BO220" i="11"/>
  <c r="G221" i="11"/>
  <c r="S221" i="11"/>
  <c r="AE221" i="11"/>
  <c r="AQ221" i="11"/>
  <c r="BC221" i="11"/>
  <c r="BO221" i="11"/>
  <c r="AS192" i="11"/>
  <c r="AQ193" i="11"/>
  <c r="G202" i="11"/>
  <c r="BC192" i="11"/>
  <c r="K220" i="11"/>
  <c r="W220" i="11"/>
  <c r="AI220" i="11"/>
  <c r="AU220" i="11"/>
  <c r="K221" i="11"/>
  <c r="W221" i="11"/>
  <c r="AI221" i="11"/>
  <c r="AU221" i="11"/>
  <c r="AC192" i="11"/>
  <c r="BA192" i="11"/>
  <c r="U193" i="11"/>
  <c r="BA193" i="11"/>
  <c r="AC193" i="11"/>
  <c r="BC193" i="11"/>
  <c r="I192" i="11"/>
  <c r="AG192" i="11"/>
  <c r="BE192" i="11"/>
  <c r="G193" i="11"/>
  <c r="AE193" i="11"/>
  <c r="BM193" i="11"/>
  <c r="Q192" i="11"/>
  <c r="AO192" i="11"/>
  <c r="BM192" i="11"/>
  <c r="I193" i="11"/>
  <c r="AG193" i="11"/>
  <c r="BO193" i="11"/>
  <c r="S192" i="11"/>
  <c r="AQ192" i="11"/>
  <c r="BO192" i="11"/>
  <c r="Q193" i="11"/>
  <c r="AO193" i="11"/>
  <c r="M192" i="11"/>
  <c r="Y192" i="11"/>
  <c r="AK192" i="11"/>
  <c r="AW192" i="11"/>
  <c r="BI192" i="11"/>
  <c r="M193" i="11"/>
  <c r="Y193" i="11"/>
  <c r="AK193" i="11"/>
  <c r="AW193" i="11"/>
  <c r="BI193" i="11"/>
  <c r="O192" i="11"/>
  <c r="AA192" i="11"/>
  <c r="AM192" i="11"/>
  <c r="AY192" i="11"/>
  <c r="BK192" i="11"/>
  <c r="O193" i="11"/>
  <c r="AA193" i="11"/>
  <c r="AM193" i="11"/>
  <c r="AY193" i="11"/>
  <c r="BK193" i="11"/>
  <c r="AS193" i="11"/>
  <c r="BE193" i="11"/>
  <c r="K192" i="11"/>
  <c r="W192" i="11"/>
  <c r="AI192" i="11"/>
  <c r="AU192" i="11"/>
  <c r="K193" i="11"/>
  <c r="W193" i="11"/>
  <c r="AI193" i="11"/>
  <c r="AU193" i="11"/>
  <c r="AC202" i="11"/>
  <c r="BC202" i="11"/>
  <c r="I202" i="11"/>
  <c r="AK202" i="11"/>
  <c r="BM202" i="11"/>
  <c r="M202" i="11"/>
  <c r="AQ202" i="11"/>
  <c r="BO202" i="11"/>
  <c r="S202" i="11"/>
  <c r="AS202" i="11"/>
  <c r="U202" i="11"/>
  <c r="AO202" i="11"/>
  <c r="BE202" i="11"/>
  <c r="Q202" i="11"/>
  <c r="AG202" i="11"/>
  <c r="BA202" i="11"/>
  <c r="O202" i="11"/>
  <c r="AA202" i="11"/>
  <c r="AM202" i="11"/>
  <c r="AY202" i="11"/>
  <c r="BK202" i="11"/>
  <c r="Y203" i="11"/>
  <c r="AK203" i="11"/>
  <c r="Q129" i="11"/>
  <c r="AW203" i="11"/>
  <c r="K202" i="11"/>
  <c r="W202" i="11"/>
  <c r="AI202" i="11"/>
  <c r="AU202" i="11"/>
  <c r="BI203" i="11"/>
  <c r="M203" i="11"/>
  <c r="O203" i="11"/>
  <c r="AA203" i="11"/>
  <c r="AM203" i="11"/>
  <c r="AY203" i="11"/>
  <c r="BK203" i="11"/>
  <c r="Q203" i="11"/>
  <c r="AC203" i="11"/>
  <c r="AO203" i="11"/>
  <c r="BA203" i="11"/>
  <c r="BM203" i="11"/>
  <c r="G203" i="11"/>
  <c r="S203" i="11"/>
  <c r="AE203" i="11"/>
  <c r="AQ203" i="11"/>
  <c r="BC203" i="11"/>
  <c r="BO203" i="11"/>
  <c r="I203" i="11"/>
  <c r="U203" i="11"/>
  <c r="AG203" i="11"/>
  <c r="AS203" i="11"/>
  <c r="BE203" i="11"/>
  <c r="K203" i="11"/>
  <c r="W203" i="11"/>
  <c r="AI203" i="11"/>
  <c r="AU203" i="11"/>
  <c r="W182" i="11"/>
  <c r="AO182" i="11"/>
  <c r="BG182" i="11"/>
  <c r="W181" i="11"/>
  <c r="AO181" i="11"/>
  <c r="BG181" i="11"/>
  <c r="G181" i="11"/>
  <c r="Y181" i="11"/>
  <c r="AQ181" i="11"/>
  <c r="BI181" i="11"/>
  <c r="G182" i="11"/>
  <c r="Y182" i="11"/>
  <c r="AQ182" i="11"/>
  <c r="BI182" i="11"/>
  <c r="K181" i="11"/>
  <c r="AC181" i="11"/>
  <c r="AU181" i="11"/>
  <c r="BM181" i="11"/>
  <c r="K182" i="11"/>
  <c r="AC182" i="11"/>
  <c r="AU182" i="11"/>
  <c r="BM182" i="11"/>
  <c r="S181" i="11"/>
  <c r="AK181" i="11"/>
  <c r="BC181" i="11"/>
  <c r="S182" i="11"/>
  <c r="M182" i="11"/>
  <c r="AK182" i="11"/>
  <c r="BC182" i="11"/>
  <c r="M181" i="11"/>
  <c r="AE181" i="11"/>
  <c r="AW181" i="11"/>
  <c r="BO181" i="11"/>
  <c r="AE182" i="11"/>
  <c r="AW182" i="11"/>
  <c r="BO182" i="11"/>
  <c r="Q181" i="11"/>
  <c r="AI181" i="11"/>
  <c r="BA181" i="11"/>
  <c r="Q182" i="11"/>
  <c r="AI182" i="11"/>
  <c r="BA182" i="11"/>
  <c r="O181" i="11"/>
  <c r="AA181" i="11"/>
  <c r="AM181" i="11"/>
  <c r="AY181" i="11"/>
  <c r="BK181" i="11"/>
  <c r="O182" i="11"/>
  <c r="AA182" i="11"/>
  <c r="AM182" i="11"/>
  <c r="AY182" i="11"/>
  <c r="BK182" i="11"/>
  <c r="AK128" i="11"/>
  <c r="S129" i="11"/>
  <c r="I181" i="11"/>
  <c r="U181" i="11"/>
  <c r="AG181" i="11"/>
  <c r="AS181" i="11"/>
  <c r="I182" i="11"/>
  <c r="U182" i="11"/>
  <c r="AG182" i="11"/>
  <c r="AS182" i="11"/>
  <c r="BI128" i="11"/>
  <c r="BI165" i="11"/>
  <c r="AK166" i="11"/>
  <c r="M165" i="11"/>
  <c r="BI166" i="11"/>
  <c r="Y165" i="11"/>
  <c r="AK165" i="11"/>
  <c r="M166" i="11"/>
  <c r="AW165" i="11"/>
  <c r="Y166" i="11"/>
  <c r="AW166" i="11"/>
  <c r="O165" i="11"/>
  <c r="AA165" i="11"/>
  <c r="AM165" i="11"/>
  <c r="AY165" i="11"/>
  <c r="BK165" i="11"/>
  <c r="O166" i="11"/>
  <c r="AA166" i="11"/>
  <c r="AM166" i="11"/>
  <c r="AY166" i="11"/>
  <c r="BK166" i="11"/>
  <c r="BA129" i="11"/>
  <c r="Q165" i="11"/>
  <c r="AC165" i="11"/>
  <c r="AO165" i="11"/>
  <c r="BA165" i="11"/>
  <c r="BM165" i="11"/>
  <c r="Q166" i="11"/>
  <c r="AC166" i="11"/>
  <c r="AO166" i="11"/>
  <c r="BA166" i="11"/>
  <c r="BM166" i="11"/>
  <c r="BI129" i="11"/>
  <c r="G165" i="11"/>
  <c r="S165" i="11"/>
  <c r="AE165" i="11"/>
  <c r="AQ165" i="11"/>
  <c r="BC165" i="11"/>
  <c r="BO165" i="11"/>
  <c r="G166" i="11"/>
  <c r="S166" i="11"/>
  <c r="AE166" i="11"/>
  <c r="AQ166" i="11"/>
  <c r="BC166" i="11"/>
  <c r="BO166" i="11"/>
  <c r="BM129" i="11"/>
  <c r="I165" i="11"/>
  <c r="U165" i="11"/>
  <c r="AG165" i="11"/>
  <c r="AS165" i="11"/>
  <c r="BE165" i="11"/>
  <c r="I166" i="11"/>
  <c r="U166" i="11"/>
  <c r="AG166" i="11"/>
  <c r="AS166" i="11"/>
  <c r="BE166" i="11"/>
  <c r="I129" i="11"/>
  <c r="K165" i="11"/>
  <c r="W165" i="11"/>
  <c r="AI165" i="11"/>
  <c r="AU165" i="11"/>
  <c r="K166" i="11"/>
  <c r="W166" i="11"/>
  <c r="AI166" i="11"/>
  <c r="AU166" i="11"/>
  <c r="AC149" i="11"/>
  <c r="BA149" i="11"/>
  <c r="I148" i="11"/>
  <c r="AG148" i="11"/>
  <c r="BE148" i="11"/>
  <c r="G149" i="11"/>
  <c r="AE149" i="11"/>
  <c r="BC149" i="11"/>
  <c r="AC148" i="11"/>
  <c r="BA148" i="11"/>
  <c r="G148" i="11"/>
  <c r="AE148" i="11"/>
  <c r="BC148" i="11"/>
  <c r="Q148" i="11"/>
  <c r="AO148" i="11"/>
  <c r="BM148" i="11"/>
  <c r="I149" i="11"/>
  <c r="AG149" i="11"/>
  <c r="BE149" i="11"/>
  <c r="S148" i="11"/>
  <c r="AQ148" i="11"/>
  <c r="BO148" i="11"/>
  <c r="Q149" i="11"/>
  <c r="AO149" i="11"/>
  <c r="BM149" i="11"/>
  <c r="U148" i="11"/>
  <c r="AS148" i="11"/>
  <c r="S149" i="11"/>
  <c r="AQ149" i="11"/>
  <c r="BO149" i="11"/>
  <c r="U149" i="11"/>
  <c r="AS149" i="11"/>
  <c r="AK129" i="11"/>
  <c r="M148" i="11"/>
  <c r="Y148" i="11"/>
  <c r="AK148" i="11"/>
  <c r="AW148" i="11"/>
  <c r="BI148" i="11"/>
  <c r="M149" i="11"/>
  <c r="Y149" i="11"/>
  <c r="AK149" i="11"/>
  <c r="AW149" i="11"/>
  <c r="BI149" i="11"/>
  <c r="AQ129" i="11"/>
  <c r="O148" i="11"/>
  <c r="AA148" i="11"/>
  <c r="AM148" i="11"/>
  <c r="AY148" i="11"/>
  <c r="BK148" i="11"/>
  <c r="O149" i="11"/>
  <c r="AA149" i="11"/>
  <c r="AM149" i="11"/>
  <c r="AY149" i="11"/>
  <c r="BK149" i="11"/>
  <c r="Q128" i="11"/>
  <c r="AE129" i="11"/>
  <c r="K148" i="11"/>
  <c r="W148" i="11"/>
  <c r="AI148" i="11"/>
  <c r="AU148" i="11"/>
  <c r="K149" i="11"/>
  <c r="W149" i="11"/>
  <c r="AI149" i="11"/>
  <c r="AU149" i="11"/>
  <c r="BA139" i="11"/>
  <c r="M138" i="11"/>
  <c r="AK138" i="11"/>
  <c r="BI138" i="11"/>
  <c r="G139" i="11"/>
  <c r="AE139" i="11"/>
  <c r="BC139" i="11"/>
  <c r="AC138" i="11"/>
  <c r="BA138" i="11"/>
  <c r="G138" i="11"/>
  <c r="AE138" i="11"/>
  <c r="BC138" i="11"/>
  <c r="AC139" i="11"/>
  <c r="Q138" i="11"/>
  <c r="AO138" i="11"/>
  <c r="BM138" i="11"/>
  <c r="M139" i="11"/>
  <c r="AK139" i="11"/>
  <c r="BI139" i="11"/>
  <c r="Y138" i="11"/>
  <c r="AW138" i="11"/>
  <c r="S139" i="11"/>
  <c r="AQ139" i="11"/>
  <c r="BO139" i="11"/>
  <c r="S138" i="11"/>
  <c r="AQ138" i="11"/>
  <c r="BO138" i="11"/>
  <c r="Q139" i="11"/>
  <c r="AO139" i="11"/>
  <c r="BM139" i="11"/>
  <c r="Y139" i="11"/>
  <c r="AW139" i="11"/>
  <c r="S128" i="11"/>
  <c r="AQ128" i="11"/>
  <c r="BM128" i="11"/>
  <c r="M129" i="11"/>
  <c r="AG129" i="11"/>
  <c r="BC129" i="11"/>
  <c r="O138" i="11"/>
  <c r="AA138" i="11"/>
  <c r="AM138" i="11"/>
  <c r="AY138" i="11"/>
  <c r="BK138" i="11"/>
  <c r="O139" i="11"/>
  <c r="AA139" i="11"/>
  <c r="AM139" i="11"/>
  <c r="AY139" i="11"/>
  <c r="BK139" i="11"/>
  <c r="Y128" i="11"/>
  <c r="AS128" i="11"/>
  <c r="S78" i="11"/>
  <c r="G128" i="11"/>
  <c r="AC128" i="11"/>
  <c r="AW128" i="11"/>
  <c r="AI78" i="11"/>
  <c r="I128" i="11"/>
  <c r="AE128" i="11"/>
  <c r="BA128" i="11"/>
  <c r="Y129" i="11"/>
  <c r="AS129" i="11"/>
  <c r="BO129" i="11"/>
  <c r="I138" i="11"/>
  <c r="U138" i="11"/>
  <c r="AG138" i="11"/>
  <c r="AS138" i="11"/>
  <c r="BE138" i="11"/>
  <c r="I139" i="11"/>
  <c r="U139" i="11"/>
  <c r="AG139" i="11"/>
  <c r="AS139" i="11"/>
  <c r="BE139" i="11"/>
  <c r="BC78" i="11"/>
  <c r="M128" i="11"/>
  <c r="AG128" i="11"/>
  <c r="BC128" i="11"/>
  <c r="G129" i="11"/>
  <c r="AC129" i="11"/>
  <c r="AW129" i="11"/>
  <c r="K138" i="11"/>
  <c r="W138" i="11"/>
  <c r="AI138" i="11"/>
  <c r="AU138" i="11"/>
  <c r="K139" i="11"/>
  <c r="W139" i="11"/>
  <c r="AI139" i="11"/>
  <c r="AU139" i="11"/>
  <c r="U128" i="11"/>
  <c r="AO128" i="11"/>
  <c r="BE128" i="11"/>
  <c r="U129" i="11"/>
  <c r="AO129" i="11"/>
  <c r="BE129" i="11"/>
  <c r="BO128" i="11"/>
  <c r="O128" i="11"/>
  <c r="AA128" i="11"/>
  <c r="AM128" i="11"/>
  <c r="AY128" i="11"/>
  <c r="BK128" i="11"/>
  <c r="O129" i="11"/>
  <c r="AA129" i="11"/>
  <c r="AM129" i="11"/>
  <c r="AY129" i="11"/>
  <c r="BK129" i="11"/>
  <c r="BC77" i="11"/>
  <c r="K128" i="11"/>
  <c r="W128" i="11"/>
  <c r="AI128" i="11"/>
  <c r="AU128" i="11"/>
  <c r="K129" i="11"/>
  <c r="W129" i="11"/>
  <c r="AI129" i="11"/>
  <c r="AU129" i="11"/>
  <c r="AQ110" i="11"/>
  <c r="U110" i="11"/>
  <c r="AS110" i="11"/>
  <c r="S111" i="11"/>
  <c r="AQ111" i="11"/>
  <c r="AC110" i="11"/>
  <c r="BA110" i="11"/>
  <c r="U111" i="11"/>
  <c r="AS111" i="11"/>
  <c r="S110" i="11"/>
  <c r="BO110" i="11"/>
  <c r="Q111" i="11"/>
  <c r="AO111" i="11"/>
  <c r="G110" i="11"/>
  <c r="AE110" i="11"/>
  <c r="BC110" i="11"/>
  <c r="I110" i="11"/>
  <c r="AG110" i="11"/>
  <c r="BE110" i="11"/>
  <c r="G111" i="11"/>
  <c r="AE111" i="11"/>
  <c r="BE111" i="11"/>
  <c r="AC111" i="11"/>
  <c r="BA111" i="11"/>
  <c r="Q110" i="11"/>
  <c r="AO110" i="11"/>
  <c r="BM110" i="11"/>
  <c r="I111" i="11"/>
  <c r="AG111" i="11"/>
  <c r="M110" i="11"/>
  <c r="Y110" i="11"/>
  <c r="AK110" i="11"/>
  <c r="AW110" i="11"/>
  <c r="BI110" i="11"/>
  <c r="M111" i="11"/>
  <c r="Y111" i="11"/>
  <c r="AK111" i="11"/>
  <c r="AW111" i="11"/>
  <c r="BI111" i="11"/>
  <c r="O110" i="11"/>
  <c r="AA110" i="11"/>
  <c r="AM110" i="11"/>
  <c r="AY110" i="11"/>
  <c r="BK110" i="11"/>
  <c r="O111" i="11"/>
  <c r="AA111" i="11"/>
  <c r="AM111" i="11"/>
  <c r="AY111" i="11"/>
  <c r="BK111" i="11"/>
  <c r="S77" i="11"/>
  <c r="BM111" i="11"/>
  <c r="AI77" i="11"/>
  <c r="BC111" i="11"/>
  <c r="BO111" i="11"/>
  <c r="K110" i="11"/>
  <c r="W110" i="11"/>
  <c r="AI110" i="11"/>
  <c r="AU110" i="11"/>
  <c r="K111" i="11"/>
  <c r="W111" i="11"/>
  <c r="AI111" i="11"/>
  <c r="AU111" i="11"/>
  <c r="U78" i="11"/>
  <c r="AO78" i="11"/>
  <c r="BE78" i="11"/>
  <c r="U77" i="11"/>
  <c r="AO77" i="11"/>
  <c r="BE77" i="11"/>
  <c r="G77" i="11"/>
  <c r="W77" i="11"/>
  <c r="AQ77" i="11"/>
  <c r="BG77" i="11"/>
  <c r="G78" i="11"/>
  <c r="W78" i="11"/>
  <c r="AQ78" i="11"/>
  <c r="BG78" i="11"/>
  <c r="I77" i="11"/>
  <c r="AC77" i="11"/>
  <c r="AS77" i="11"/>
  <c r="BM77" i="11"/>
  <c r="I78" i="11"/>
  <c r="AC78" i="11"/>
  <c r="AS78" i="11"/>
  <c r="BM78" i="11"/>
  <c r="K77" i="11"/>
  <c r="AE77" i="11"/>
  <c r="AU77" i="11"/>
  <c r="BO77" i="11"/>
  <c r="K78" i="11"/>
  <c r="AE78" i="11"/>
  <c r="AU78" i="11"/>
  <c r="BO78" i="11"/>
  <c r="Q77" i="11"/>
  <c r="AG77" i="11"/>
  <c r="BA77" i="11"/>
  <c r="Q78" i="11"/>
  <c r="AG78" i="11"/>
  <c r="BA78" i="11"/>
  <c r="M77" i="11"/>
  <c r="Y77" i="11"/>
  <c r="AK77" i="11"/>
  <c r="AW77" i="11"/>
  <c r="BI77" i="11"/>
  <c r="M78" i="11"/>
  <c r="Y78" i="11"/>
  <c r="AK78" i="11"/>
  <c r="AW78" i="11"/>
  <c r="BI78" i="11"/>
  <c r="O77" i="11"/>
  <c r="AA77" i="11"/>
  <c r="AM77" i="11"/>
  <c r="AY77" i="11"/>
  <c r="O78" i="11"/>
  <c r="AA78" i="11"/>
  <c r="AM78" i="11"/>
  <c r="AY78" i="11"/>
  <c r="BC67" i="11"/>
  <c r="Y68" i="11"/>
  <c r="AK68" i="11"/>
  <c r="AQ68" i="11"/>
  <c r="BC68" i="11"/>
  <c r="S67" i="11"/>
  <c r="G68" i="11"/>
  <c r="BI68" i="11"/>
  <c r="AK67" i="11"/>
  <c r="S68" i="11"/>
  <c r="U67" i="11"/>
  <c r="AO67" i="11"/>
  <c r="BE67" i="11"/>
  <c r="U68" i="11"/>
  <c r="AO68" i="11"/>
  <c r="BE68" i="11"/>
  <c r="G67" i="11"/>
  <c r="Y67" i="11"/>
  <c r="AQ67" i="11"/>
  <c r="BI67" i="11"/>
  <c r="I67" i="11"/>
  <c r="AC67" i="11"/>
  <c r="AS67" i="11"/>
  <c r="BM67" i="11"/>
  <c r="I68" i="11"/>
  <c r="AC68" i="11"/>
  <c r="AS68" i="11"/>
  <c r="BM68" i="11"/>
  <c r="M67" i="11"/>
  <c r="AE67" i="11"/>
  <c r="AW67" i="11"/>
  <c r="BO67" i="11"/>
  <c r="M68" i="11"/>
  <c r="AE68" i="11"/>
  <c r="AW68" i="11"/>
  <c r="BO68" i="11"/>
  <c r="Q67" i="11"/>
  <c r="AG67" i="11"/>
  <c r="BA67" i="11"/>
  <c r="Q68" i="11"/>
  <c r="AG68" i="11"/>
  <c r="BA68" i="11"/>
  <c r="O67" i="11"/>
  <c r="AA67" i="11"/>
  <c r="AM67" i="11"/>
  <c r="AY67" i="11"/>
  <c r="BK67" i="11"/>
  <c r="O68" i="11"/>
  <c r="AA68" i="11"/>
  <c r="AM68" i="11"/>
  <c r="AY68" i="11"/>
  <c r="BK68" i="11"/>
  <c r="W55" i="11"/>
  <c r="AG55" i="11"/>
  <c r="K67" i="11"/>
  <c r="W67" i="11"/>
  <c r="AI67" i="11"/>
  <c r="AU67" i="11"/>
  <c r="K68" i="11"/>
  <c r="W68" i="11"/>
  <c r="AI68" i="11"/>
  <c r="AU68" i="11"/>
  <c r="AI55" i="11"/>
  <c r="I55" i="11"/>
  <c r="AS55" i="11"/>
  <c r="K55" i="11"/>
  <c r="AU55" i="11"/>
  <c r="U55" i="11"/>
  <c r="BE55" i="11"/>
  <c r="BG55" i="11"/>
  <c r="Q55" i="11"/>
  <c r="AC55" i="11"/>
  <c r="AO55" i="11"/>
  <c r="BA55" i="11"/>
  <c r="BM55" i="11"/>
  <c r="I56" i="11"/>
  <c r="U56" i="11"/>
  <c r="AG56" i="11"/>
  <c r="AS56" i="11"/>
  <c r="BE56" i="11"/>
  <c r="G55" i="11"/>
  <c r="S55" i="11"/>
  <c r="AE55" i="11"/>
  <c r="AQ55" i="11"/>
  <c r="BC55" i="11"/>
  <c r="BO55" i="11"/>
  <c r="K56" i="11"/>
  <c r="W56" i="11"/>
  <c r="AI56" i="11"/>
  <c r="AU56" i="11"/>
  <c r="BG56" i="11"/>
  <c r="M56" i="11"/>
  <c r="Y56" i="11"/>
  <c r="AK56" i="11"/>
  <c r="AW56" i="11"/>
  <c r="BI56" i="11"/>
  <c r="O56" i="11"/>
  <c r="AA56" i="11"/>
  <c r="AM56" i="11"/>
  <c r="AY56" i="11"/>
  <c r="BK56" i="11"/>
  <c r="M55" i="11"/>
  <c r="Y55" i="11"/>
  <c r="AK55" i="11"/>
  <c r="AW55" i="11"/>
  <c r="BI55" i="11"/>
  <c r="Q56" i="11"/>
  <c r="AC56" i="11"/>
  <c r="AO56" i="11"/>
  <c r="BA56" i="11"/>
  <c r="BM56" i="11"/>
  <c r="O55" i="11"/>
  <c r="AA55" i="11"/>
  <c r="AM55" i="11"/>
  <c r="AY55" i="11"/>
  <c r="G56" i="11"/>
  <c r="S56" i="11"/>
  <c r="AE56" i="11"/>
  <c r="AQ56" i="11"/>
  <c r="BC56" i="11"/>
  <c r="Y39" i="11"/>
  <c r="S39" i="11"/>
  <c r="AQ39" i="11"/>
  <c r="I39" i="11"/>
  <c r="U39" i="11"/>
  <c r="AG39" i="11"/>
  <c r="AS39" i="11"/>
  <c r="BE39" i="11"/>
  <c r="K39" i="11"/>
  <c r="W39" i="11"/>
  <c r="AI39" i="11"/>
  <c r="AU39" i="11"/>
  <c r="BG39" i="11"/>
  <c r="O39" i="11"/>
  <c r="AA39" i="11"/>
  <c r="AM39" i="11"/>
  <c r="BK39" i="11"/>
  <c r="M39" i="11"/>
  <c r="AW39" i="11"/>
  <c r="BI39" i="11"/>
  <c r="AY39" i="11"/>
  <c r="Q39" i="11"/>
  <c r="AC39" i="11"/>
  <c r="AO39" i="11"/>
  <c r="BA39" i="11"/>
  <c r="BM39" i="11"/>
  <c r="AK39" i="11"/>
  <c r="G39" i="11"/>
  <c r="AE39" i="11"/>
  <c r="BC39" i="11"/>
  <c r="BQ302" i="11"/>
  <c r="BQ293" i="11"/>
  <c r="BQ284" i="11"/>
  <c r="BQ275" i="11"/>
  <c r="BQ191" i="11"/>
  <c r="BQ180" i="11"/>
  <c r="BQ179" i="11"/>
  <c r="BQ97" i="11"/>
  <c r="BQ96" i="11"/>
  <c r="BQ95" i="11"/>
  <c r="BQ94" i="11"/>
  <c r="BQ483" i="11"/>
  <c r="BQ496" i="11"/>
  <c r="BQ518" i="11"/>
  <c r="BQ503" i="11"/>
  <c r="BQ470" i="11"/>
  <c r="BQ460" i="11"/>
  <c r="BQ449" i="11"/>
  <c r="BQ438" i="11"/>
  <c r="BQ433" i="11"/>
  <c r="BQ422" i="11"/>
  <c r="BQ403" i="11"/>
  <c r="BQ391" i="11"/>
  <c r="BE391" i="11"/>
  <c r="BQ383" i="11"/>
  <c r="BQ363" i="11"/>
  <c r="BQ372" i="11"/>
  <c r="BQ323" i="11"/>
  <c r="BQ313" i="11"/>
  <c r="BE313" i="11"/>
  <c r="BQ278" i="11"/>
  <c r="BQ264" i="11"/>
  <c r="BQ241" i="11"/>
  <c r="BQ222" i="11"/>
  <c r="BQ194" i="11"/>
  <c r="BQ183" i="11"/>
  <c r="BQ167" i="11"/>
  <c r="BQ150" i="11"/>
  <c r="BQ140" i="11"/>
  <c r="BQ130" i="11"/>
  <c r="BQ112" i="11"/>
  <c r="BQ98" i="11"/>
  <c r="BQ93" i="11"/>
  <c r="BQ92" i="11"/>
  <c r="BQ91" i="11"/>
  <c r="BQ90" i="11"/>
  <c r="BQ89" i="11"/>
  <c r="BQ88" i="11"/>
  <c r="BQ87" i="11"/>
  <c r="BQ86" i="11"/>
  <c r="BQ85" i="11"/>
  <c r="BQ84" i="11"/>
  <c r="BQ83" i="11"/>
  <c r="BQ82" i="11"/>
  <c r="BQ81" i="11"/>
  <c r="BQ79" i="11"/>
  <c r="BQ19" i="11"/>
  <c r="BQ20" i="11"/>
  <c r="BQ21" i="11"/>
  <c r="BQ22" i="11"/>
  <c r="BQ343" i="11"/>
  <c r="BQ342" i="11"/>
  <c r="BQ341" i="11"/>
  <c r="BQ340" i="11"/>
  <c r="I526" i="7"/>
  <c r="I525" i="7"/>
  <c r="I524" i="7"/>
  <c r="I511" i="7"/>
  <c r="I510" i="7"/>
  <c r="I509" i="7"/>
  <c r="I508" i="7"/>
  <c r="I507" i="7"/>
  <c r="BR56" i="11" l="1"/>
  <c r="BR203" i="11"/>
  <c r="BR263" i="11"/>
  <c r="BR495" i="11"/>
  <c r="BR138" i="11"/>
  <c r="BR193" i="11"/>
  <c r="BR312" i="11"/>
  <c r="BR382" i="11"/>
  <c r="BR493" i="11"/>
  <c r="BR55" i="11"/>
  <c r="BR192" i="11"/>
  <c r="BR240" i="11"/>
  <c r="BR481" i="11"/>
  <c r="BR181" i="11"/>
  <c r="BR294" i="11"/>
  <c r="BR303" i="11"/>
  <c r="BR370" i="11"/>
  <c r="BR68" i="11"/>
  <c r="BR148" i="11"/>
  <c r="BR166" i="11"/>
  <c r="BR221" i="11"/>
  <c r="BR239" i="11"/>
  <c r="BR277" i="11"/>
  <c r="BR322" i="11"/>
  <c r="BR361" i="11"/>
  <c r="BR389" i="11"/>
  <c r="BR401" i="11"/>
  <c r="BR458" i="11"/>
  <c r="BR110" i="11"/>
  <c r="BR67" i="11"/>
  <c r="BR78" i="11"/>
  <c r="BR139" i="11"/>
  <c r="BR262" i="11"/>
  <c r="BR494" i="11"/>
  <c r="BR39" i="11"/>
  <c r="BR129" i="11"/>
  <c r="BR128" i="11"/>
  <c r="BR350" i="11"/>
  <c r="BR381" i="11"/>
  <c r="BR202" i="11"/>
  <c r="BR276" i="11"/>
  <c r="BR482" i="11"/>
  <c r="BR149" i="11"/>
  <c r="BR295" i="11"/>
  <c r="BR304" i="11"/>
  <c r="BR371" i="11"/>
  <c r="BR77" i="11"/>
  <c r="BR165" i="11"/>
  <c r="BR220" i="11"/>
  <c r="BR321" i="11"/>
  <c r="BR362" i="11"/>
  <c r="BR390" i="11"/>
  <c r="BR402" i="11"/>
  <c r="BR459" i="11"/>
  <c r="BR111" i="11"/>
  <c r="BR182" i="11"/>
  <c r="O391" i="11"/>
  <c r="AM391" i="11"/>
  <c r="AY391" i="11"/>
  <c r="Q391" i="11"/>
  <c r="AO391" i="11"/>
  <c r="BM391" i="11"/>
  <c r="K391" i="11"/>
  <c r="W391" i="11"/>
  <c r="AI391" i="11"/>
  <c r="AU391" i="11"/>
  <c r="BG391" i="11"/>
  <c r="M391" i="11"/>
  <c r="Y391" i="11"/>
  <c r="AK391" i="11"/>
  <c r="AW391" i="11"/>
  <c r="BI391" i="11"/>
  <c r="AA391" i="11"/>
  <c r="BK391" i="11"/>
  <c r="AC391" i="11"/>
  <c r="BA391" i="11"/>
  <c r="G391" i="11"/>
  <c r="S391" i="11"/>
  <c r="AE391" i="11"/>
  <c r="AQ391" i="11"/>
  <c r="BC391" i="11"/>
  <c r="BO391" i="11"/>
  <c r="I391" i="11"/>
  <c r="U391" i="11"/>
  <c r="AG391" i="11"/>
  <c r="AS391" i="11"/>
  <c r="O313" i="11"/>
  <c r="AM313" i="11"/>
  <c r="BK313" i="11"/>
  <c r="Q313" i="11"/>
  <c r="AC313" i="11"/>
  <c r="BA313" i="11"/>
  <c r="K313" i="11"/>
  <c r="W313" i="11"/>
  <c r="AI313" i="11"/>
  <c r="AU313" i="11"/>
  <c r="BG313" i="11"/>
  <c r="M313" i="11"/>
  <c r="Y313" i="11"/>
  <c r="AK313" i="11"/>
  <c r="AW313" i="11"/>
  <c r="BI313" i="11"/>
  <c r="AA313" i="11"/>
  <c r="AY313" i="11"/>
  <c r="AO313" i="11"/>
  <c r="BM313" i="11"/>
  <c r="G313" i="11"/>
  <c r="S313" i="11"/>
  <c r="AE313" i="11"/>
  <c r="AQ313" i="11"/>
  <c r="BC313" i="11"/>
  <c r="BO313" i="11"/>
  <c r="I313" i="11"/>
  <c r="U313" i="11"/>
  <c r="AG313" i="11"/>
  <c r="AS313" i="11"/>
  <c r="BQ103" i="11"/>
  <c r="BQ104" i="11"/>
  <c r="BQ105" i="11"/>
  <c r="BQ106" i="11"/>
  <c r="BQ107" i="11"/>
  <c r="BQ108" i="11"/>
  <c r="BQ109" i="11"/>
  <c r="BR313" i="11" l="1"/>
  <c r="BR391" i="11"/>
  <c r="I351" i="7"/>
  <c r="J351" i="7"/>
  <c r="D343" i="11" s="1"/>
  <c r="I350" i="7"/>
  <c r="J350" i="7" s="1"/>
  <c r="D342" i="11" s="1"/>
  <c r="I349" i="7"/>
  <c r="H349" i="7"/>
  <c r="I348" i="7"/>
  <c r="AW342" i="11" l="1"/>
  <c r="Y342" i="11"/>
  <c r="O342" i="11"/>
  <c r="BG342" i="11"/>
  <c r="BC342" i="11"/>
  <c r="BE342" i="11"/>
  <c r="Q342" i="11"/>
  <c r="AO342" i="11"/>
  <c r="AM342" i="11"/>
  <c r="AU342" i="11"/>
  <c r="S342" i="11"/>
  <c r="AS342" i="11"/>
  <c r="AE342" i="11"/>
  <c r="BI342" i="11"/>
  <c r="BA342" i="11"/>
  <c r="AI342" i="11"/>
  <c r="G342" i="11"/>
  <c r="AG342" i="11"/>
  <c r="AY342" i="11"/>
  <c r="BO342" i="11"/>
  <c r="AK342" i="11"/>
  <c r="W342" i="11"/>
  <c r="AC342" i="11"/>
  <c r="U342" i="11"/>
  <c r="AA342" i="11"/>
  <c r="AQ342" i="11"/>
  <c r="M342" i="11"/>
  <c r="K342" i="11"/>
  <c r="BK342" i="11"/>
  <c r="I342" i="11"/>
  <c r="BM342" i="11"/>
  <c r="J348" i="7"/>
  <c r="D340" i="11" s="1"/>
  <c r="H348" i="7"/>
  <c r="J349" i="7"/>
  <c r="D341" i="11" s="1"/>
  <c r="H351" i="7"/>
  <c r="I513" i="7"/>
  <c r="BR342" i="11" l="1"/>
  <c r="BG343" i="11"/>
  <c r="AW343" i="11"/>
  <c r="Y343" i="11"/>
  <c r="M343" i="11"/>
  <c r="Q343" i="11"/>
  <c r="I343" i="11"/>
  <c r="BC343" i="11"/>
  <c r="AM343" i="11"/>
  <c r="AC343" i="11"/>
  <c r="U343" i="11"/>
  <c r="S343" i="11"/>
  <c r="AU343" i="11"/>
  <c r="AO343" i="11"/>
  <c r="G343" i="11"/>
  <c r="AG343" i="11"/>
  <c r="K343" i="11"/>
  <c r="BA343" i="11"/>
  <c r="AY343" i="11"/>
  <c r="AQ343" i="11"/>
  <c r="AS343" i="11"/>
  <c r="AA343" i="11"/>
  <c r="W343" i="11"/>
  <c r="O343" i="11"/>
  <c r="AK343" i="11"/>
  <c r="BI343" i="11"/>
  <c r="BM343" i="11"/>
  <c r="AE343" i="11"/>
  <c r="BO343" i="11"/>
  <c r="BE343" i="11"/>
  <c r="BK343" i="11"/>
  <c r="AI343" i="11"/>
  <c r="AY341" i="11"/>
  <c r="AI341" i="11"/>
  <c r="U341" i="11"/>
  <c r="AE341" i="11"/>
  <c r="AO341" i="11"/>
  <c r="Q341" i="11"/>
  <c r="W341" i="11"/>
  <c r="I341" i="11"/>
  <c r="BM341" i="11"/>
  <c r="AM341" i="11"/>
  <c r="AG341" i="11"/>
  <c r="AW341" i="11"/>
  <c r="O341" i="11"/>
  <c r="BK341" i="11"/>
  <c r="BI341" i="11"/>
  <c r="K341" i="11"/>
  <c r="AQ341" i="11"/>
  <c r="AC341" i="11"/>
  <c r="AK341" i="11"/>
  <c r="AU341" i="11"/>
  <c r="AA341" i="11"/>
  <c r="BE341" i="11"/>
  <c r="S341" i="11"/>
  <c r="BC341" i="11"/>
  <c r="Y341" i="11"/>
  <c r="BG341" i="11"/>
  <c r="AS341" i="11"/>
  <c r="BA341" i="11"/>
  <c r="G341" i="11"/>
  <c r="M341" i="11"/>
  <c r="BO341" i="11"/>
  <c r="AW340" i="11"/>
  <c r="BG340" i="11"/>
  <c r="AE340" i="11"/>
  <c r="I340" i="11"/>
  <c r="S340" i="11"/>
  <c r="U340" i="11"/>
  <c r="AA340" i="11"/>
  <c r="AU340" i="11"/>
  <c r="AC340" i="11"/>
  <c r="BO340" i="11"/>
  <c r="AO340" i="11"/>
  <c r="BC340" i="11"/>
  <c r="BK340" i="11"/>
  <c r="AI340" i="11"/>
  <c r="BE340" i="11"/>
  <c r="AQ340" i="11"/>
  <c r="BA340" i="11"/>
  <c r="O340" i="11"/>
  <c r="M340" i="11"/>
  <c r="BI340" i="11"/>
  <c r="Y340" i="11"/>
  <c r="W340" i="11"/>
  <c r="AS340" i="11"/>
  <c r="G340" i="11"/>
  <c r="AM340" i="11"/>
  <c r="AY340" i="11"/>
  <c r="Q340" i="11"/>
  <c r="AK340" i="11"/>
  <c r="K340" i="11"/>
  <c r="AG340" i="11"/>
  <c r="BM340" i="11"/>
  <c r="BQ491" i="11"/>
  <c r="BQ468" i="11"/>
  <c r="BQ447" i="11"/>
  <c r="BQ309" i="11"/>
  <c r="BQ300" i="11"/>
  <c r="BQ282" i="11"/>
  <c r="BQ273" i="11"/>
  <c r="J526" i="7"/>
  <c r="D518" i="11" s="1"/>
  <c r="H526" i="7"/>
  <c r="J525" i="7"/>
  <c r="D517" i="11" s="1"/>
  <c r="H525" i="7"/>
  <c r="J524" i="7"/>
  <c r="D516" i="11" s="1"/>
  <c r="H524" i="7"/>
  <c r="J513" i="7"/>
  <c r="D505" i="11" s="1"/>
  <c r="H513" i="7"/>
  <c r="J511" i="7"/>
  <c r="D503" i="11" s="1"/>
  <c r="H511" i="7"/>
  <c r="J510" i="7"/>
  <c r="D502" i="11" s="1"/>
  <c r="H510" i="7"/>
  <c r="J509" i="7"/>
  <c r="D501" i="11" s="1"/>
  <c r="H509" i="7"/>
  <c r="J508" i="7"/>
  <c r="D500" i="11" s="1"/>
  <c r="H508" i="7"/>
  <c r="J507" i="7"/>
  <c r="D499" i="11" s="1"/>
  <c r="H507" i="7"/>
  <c r="J504" i="7"/>
  <c r="D496" i="11" s="1"/>
  <c r="I504" i="7"/>
  <c r="H504" i="7"/>
  <c r="J500" i="7"/>
  <c r="D492" i="11" s="1"/>
  <c r="I500" i="7"/>
  <c r="H500" i="7"/>
  <c r="J499" i="7"/>
  <c r="D491" i="11" s="1"/>
  <c r="I499" i="7"/>
  <c r="H499" i="7"/>
  <c r="I498" i="7"/>
  <c r="J498" i="7" s="1"/>
  <c r="D490" i="11" s="1"/>
  <c r="H498" i="7"/>
  <c r="I497" i="7"/>
  <c r="J497" i="7" s="1"/>
  <c r="D489" i="11" s="1"/>
  <c r="H497" i="7"/>
  <c r="I496" i="7"/>
  <c r="J496" i="7" s="1"/>
  <c r="D488" i="11" s="1"/>
  <c r="H496" i="7"/>
  <c r="I495" i="7"/>
  <c r="J495" i="7" s="1"/>
  <c r="D487" i="11" s="1"/>
  <c r="H495" i="7"/>
  <c r="I494" i="7"/>
  <c r="J494" i="7" s="1"/>
  <c r="D486" i="11" s="1"/>
  <c r="H494" i="7"/>
  <c r="I493" i="7"/>
  <c r="J493" i="7" s="1"/>
  <c r="D485" i="11" s="1"/>
  <c r="H493" i="7"/>
  <c r="J491" i="7"/>
  <c r="D483" i="11" s="1"/>
  <c r="I491" i="7"/>
  <c r="H491" i="7"/>
  <c r="J488" i="7"/>
  <c r="D480" i="11" s="1"/>
  <c r="I488" i="7"/>
  <c r="H488" i="7"/>
  <c r="J487" i="7"/>
  <c r="D479" i="11" s="1"/>
  <c r="I487" i="7"/>
  <c r="H487" i="7"/>
  <c r="I486" i="7"/>
  <c r="J486" i="7" s="1"/>
  <c r="D478" i="11" s="1"/>
  <c r="H486" i="7"/>
  <c r="I485" i="7"/>
  <c r="J485" i="7" s="1"/>
  <c r="D477" i="11" s="1"/>
  <c r="H485" i="7"/>
  <c r="I484" i="7"/>
  <c r="J484" i="7" s="1"/>
  <c r="D476" i="11" s="1"/>
  <c r="H484" i="7"/>
  <c r="I483" i="7"/>
  <c r="J483" i="7" s="1"/>
  <c r="D475" i="11" s="1"/>
  <c r="H483" i="7"/>
  <c r="I482" i="7"/>
  <c r="J482" i="7" s="1"/>
  <c r="D474" i="11" s="1"/>
  <c r="H482" i="7"/>
  <c r="I481" i="7"/>
  <c r="J481" i="7" s="1"/>
  <c r="D473" i="11" s="1"/>
  <c r="H481" i="7"/>
  <c r="I480" i="7"/>
  <c r="J480" i="7" s="1"/>
  <c r="D472" i="11" s="1"/>
  <c r="H480" i="7"/>
  <c r="J478" i="7"/>
  <c r="D470" i="11" s="1"/>
  <c r="I478" i="7"/>
  <c r="H478" i="7"/>
  <c r="J477" i="7"/>
  <c r="D469" i="11" s="1"/>
  <c r="I477" i="7"/>
  <c r="H477" i="7"/>
  <c r="J476" i="7"/>
  <c r="D468" i="11" s="1"/>
  <c r="I476" i="7"/>
  <c r="H476" i="7"/>
  <c r="I475" i="7"/>
  <c r="J475" i="7" s="1"/>
  <c r="D467" i="11" s="1"/>
  <c r="H475" i="7"/>
  <c r="I474" i="7"/>
  <c r="J474" i="7" s="1"/>
  <c r="D466" i="11" s="1"/>
  <c r="H474" i="7"/>
  <c r="I473" i="7"/>
  <c r="J473" i="7" s="1"/>
  <c r="D465" i="11" s="1"/>
  <c r="H473" i="7"/>
  <c r="I472" i="7"/>
  <c r="J472" i="7" s="1"/>
  <c r="D464" i="11" s="1"/>
  <c r="H472" i="7"/>
  <c r="I471" i="7"/>
  <c r="J471" i="7" s="1"/>
  <c r="D463" i="11" s="1"/>
  <c r="H471" i="7"/>
  <c r="I470" i="7"/>
  <c r="J470" i="7" s="1"/>
  <c r="D462" i="11" s="1"/>
  <c r="H470" i="7"/>
  <c r="J468" i="7"/>
  <c r="D460" i="11" s="1"/>
  <c r="I468" i="7"/>
  <c r="H468" i="7"/>
  <c r="J465" i="7"/>
  <c r="D457" i="11" s="1"/>
  <c r="I465" i="7"/>
  <c r="H465" i="7"/>
  <c r="J464" i="7"/>
  <c r="D456" i="11" s="1"/>
  <c r="I464" i="7"/>
  <c r="H464" i="7"/>
  <c r="I463" i="7"/>
  <c r="J463" i="7" s="1"/>
  <c r="D455" i="11" s="1"/>
  <c r="H463" i="7"/>
  <c r="I462" i="7"/>
  <c r="J462" i="7" s="1"/>
  <c r="D454" i="11" s="1"/>
  <c r="H462" i="7"/>
  <c r="I461" i="7"/>
  <c r="J461" i="7" s="1"/>
  <c r="D453" i="11" s="1"/>
  <c r="H461" i="7"/>
  <c r="I460" i="7"/>
  <c r="J460" i="7" s="1"/>
  <c r="D452" i="11" s="1"/>
  <c r="H460" i="7"/>
  <c r="I459" i="7"/>
  <c r="J459" i="7" s="1"/>
  <c r="D451" i="11" s="1"/>
  <c r="H459" i="7"/>
  <c r="J457" i="7"/>
  <c r="D449" i="11" s="1"/>
  <c r="I457" i="7"/>
  <c r="H457" i="7"/>
  <c r="J456" i="7"/>
  <c r="D448" i="11" s="1"/>
  <c r="I456" i="7"/>
  <c r="H456" i="7"/>
  <c r="J455" i="7"/>
  <c r="D447" i="11" s="1"/>
  <c r="I455" i="7"/>
  <c r="H455" i="7"/>
  <c r="I454" i="7"/>
  <c r="J454" i="7" s="1"/>
  <c r="D446" i="11" s="1"/>
  <c r="H454" i="7"/>
  <c r="I453" i="7"/>
  <c r="J453" i="7" s="1"/>
  <c r="D445" i="11" s="1"/>
  <c r="H453" i="7"/>
  <c r="J451" i="7"/>
  <c r="D443" i="11" s="1"/>
  <c r="I451" i="7"/>
  <c r="H451" i="7"/>
  <c r="J450" i="7"/>
  <c r="D442" i="11" s="1"/>
  <c r="I450" i="7"/>
  <c r="H450" i="7"/>
  <c r="J449" i="7"/>
  <c r="D441" i="11" s="1"/>
  <c r="I449" i="7"/>
  <c r="H449" i="7"/>
  <c r="I448" i="7"/>
  <c r="J448" i="7" s="1"/>
  <c r="H448" i="7"/>
  <c r="J418" i="7"/>
  <c r="D410" i="11" s="1"/>
  <c r="I418" i="7"/>
  <c r="H418" i="7"/>
  <c r="J415" i="7"/>
  <c r="D407" i="11" s="1"/>
  <c r="I415" i="7"/>
  <c r="H415" i="7"/>
  <c r="J414" i="7"/>
  <c r="D406" i="11" s="1"/>
  <c r="I414" i="7"/>
  <c r="H414" i="7"/>
  <c r="I413" i="7"/>
  <c r="J413" i="7" s="1"/>
  <c r="D405" i="11" s="1"/>
  <c r="H413" i="7"/>
  <c r="J446" i="7"/>
  <c r="D438" i="11" s="1"/>
  <c r="I446" i="7"/>
  <c r="H446" i="7"/>
  <c r="J445" i="7"/>
  <c r="D437" i="11" s="1"/>
  <c r="I445" i="7"/>
  <c r="H445" i="7"/>
  <c r="J444" i="7"/>
  <c r="D436" i="11" s="1"/>
  <c r="I444" i="7"/>
  <c r="H444" i="7"/>
  <c r="I443" i="7"/>
  <c r="J443" i="7" s="1"/>
  <c r="H443" i="7"/>
  <c r="J441" i="7"/>
  <c r="D433" i="11" s="1"/>
  <c r="I441" i="7"/>
  <c r="H441" i="7"/>
  <c r="J440" i="7"/>
  <c r="D432" i="11" s="1"/>
  <c r="I440" i="7"/>
  <c r="H440" i="7"/>
  <c r="J439" i="7"/>
  <c r="D431" i="11" s="1"/>
  <c r="I439" i="7"/>
  <c r="H439" i="7"/>
  <c r="I438" i="7"/>
  <c r="J438" i="7" s="1"/>
  <c r="D430" i="11" s="1"/>
  <c r="H438" i="7"/>
  <c r="I437" i="7"/>
  <c r="J437" i="7" s="1"/>
  <c r="D429" i="11" s="1"/>
  <c r="H437" i="7"/>
  <c r="I436" i="7"/>
  <c r="J436" i="7" s="1"/>
  <c r="D428" i="11" s="1"/>
  <c r="H436" i="7"/>
  <c r="I435" i="7"/>
  <c r="J435" i="7" s="1"/>
  <c r="D427" i="11" s="1"/>
  <c r="H435" i="7"/>
  <c r="I434" i="7"/>
  <c r="J434" i="7" s="1"/>
  <c r="D426" i="11" s="1"/>
  <c r="H434" i="7"/>
  <c r="I433" i="7"/>
  <c r="J433" i="7" s="1"/>
  <c r="D425" i="11" s="1"/>
  <c r="H433" i="7"/>
  <c r="I432" i="7"/>
  <c r="J432" i="7" s="1"/>
  <c r="D424" i="11" s="1"/>
  <c r="H432" i="7"/>
  <c r="H431" i="7" s="1"/>
  <c r="J430" i="7"/>
  <c r="D422" i="11" s="1"/>
  <c r="I430" i="7"/>
  <c r="H430" i="7"/>
  <c r="J428" i="7"/>
  <c r="D420" i="11" s="1"/>
  <c r="I428" i="7"/>
  <c r="H428" i="7"/>
  <c r="J427" i="7"/>
  <c r="D419" i="11" s="1"/>
  <c r="I427" i="7"/>
  <c r="H427" i="7"/>
  <c r="I426" i="7"/>
  <c r="J426" i="7" s="1"/>
  <c r="D418" i="11" s="1"/>
  <c r="H426" i="7"/>
  <c r="I425" i="7"/>
  <c r="J425" i="7" s="1"/>
  <c r="D417" i="11" s="1"/>
  <c r="H425" i="7"/>
  <c r="I424" i="7"/>
  <c r="J424" i="7" s="1"/>
  <c r="D416" i="11" s="1"/>
  <c r="H424" i="7"/>
  <c r="I423" i="7"/>
  <c r="J423" i="7" s="1"/>
  <c r="D415" i="11" s="1"/>
  <c r="H423" i="7"/>
  <c r="I422" i="7"/>
  <c r="J422" i="7" s="1"/>
  <c r="D414" i="11" s="1"/>
  <c r="H422" i="7"/>
  <c r="I421" i="7"/>
  <c r="J421" i="7" s="1"/>
  <c r="D413" i="11" s="1"/>
  <c r="H421" i="7"/>
  <c r="I420" i="7"/>
  <c r="J420" i="7" s="1"/>
  <c r="D412" i="11" s="1"/>
  <c r="H420" i="7"/>
  <c r="J411" i="7"/>
  <c r="D403" i="11" s="1"/>
  <c r="I411" i="7"/>
  <c r="H411" i="7"/>
  <c r="J408" i="7"/>
  <c r="D400" i="11" s="1"/>
  <c r="I408" i="7"/>
  <c r="H408" i="7"/>
  <c r="J407" i="7"/>
  <c r="D399" i="11" s="1"/>
  <c r="I407" i="7"/>
  <c r="H407" i="7"/>
  <c r="I406" i="7"/>
  <c r="J406" i="7" s="1"/>
  <c r="D398" i="11" s="1"/>
  <c r="H406" i="7"/>
  <c r="I405" i="7"/>
  <c r="J405" i="7" s="1"/>
  <c r="D397" i="11" s="1"/>
  <c r="H405" i="7"/>
  <c r="I404" i="7"/>
  <c r="J404" i="7" s="1"/>
  <c r="D396" i="11" s="1"/>
  <c r="H404" i="7"/>
  <c r="I403" i="7"/>
  <c r="J403" i="7" s="1"/>
  <c r="D395" i="11" s="1"/>
  <c r="H403" i="7"/>
  <c r="I402" i="7"/>
  <c r="J402" i="7" s="1"/>
  <c r="D394" i="11" s="1"/>
  <c r="H402" i="7"/>
  <c r="I401" i="7"/>
  <c r="J401" i="7" s="1"/>
  <c r="D393" i="11" s="1"/>
  <c r="H401" i="7"/>
  <c r="J396" i="7"/>
  <c r="D388" i="11" s="1"/>
  <c r="I396" i="7"/>
  <c r="H396" i="7"/>
  <c r="I395" i="7"/>
  <c r="J395" i="7" s="1"/>
  <c r="D387" i="11" s="1"/>
  <c r="H395" i="7"/>
  <c r="I394" i="7"/>
  <c r="J394" i="7" s="1"/>
  <c r="D386" i="11" s="1"/>
  <c r="H394" i="7"/>
  <c r="I393" i="7"/>
  <c r="J393" i="7" s="1"/>
  <c r="D385" i="11" s="1"/>
  <c r="H393" i="7"/>
  <c r="J391" i="7"/>
  <c r="D383" i="11" s="1"/>
  <c r="I391" i="7"/>
  <c r="H391" i="7"/>
  <c r="J388" i="7"/>
  <c r="D380" i="11" s="1"/>
  <c r="I388" i="7"/>
  <c r="H388" i="7"/>
  <c r="J387" i="7"/>
  <c r="D379" i="11" s="1"/>
  <c r="I387" i="7"/>
  <c r="H387" i="7"/>
  <c r="I386" i="7"/>
  <c r="J386" i="7" s="1"/>
  <c r="D378" i="11" s="1"/>
  <c r="H386" i="7"/>
  <c r="I385" i="7"/>
  <c r="J385" i="7" s="1"/>
  <c r="D377" i="11" s="1"/>
  <c r="H385" i="7"/>
  <c r="I384" i="7"/>
  <c r="J384" i="7" s="1"/>
  <c r="D376" i="11" s="1"/>
  <c r="H384" i="7"/>
  <c r="I383" i="7"/>
  <c r="J383" i="7" s="1"/>
  <c r="D375" i="11" s="1"/>
  <c r="H383" i="7"/>
  <c r="I382" i="7"/>
  <c r="J382" i="7" s="1"/>
  <c r="D374" i="11" s="1"/>
  <c r="H382" i="7"/>
  <c r="H381" i="7" s="1"/>
  <c r="J380" i="7"/>
  <c r="D372" i="11" s="1"/>
  <c r="I380" i="7"/>
  <c r="H380" i="7"/>
  <c r="J377" i="7"/>
  <c r="D369" i="11" s="1"/>
  <c r="I377" i="7"/>
  <c r="H377" i="7"/>
  <c r="J376" i="7"/>
  <c r="D368" i="11" s="1"/>
  <c r="I376" i="7"/>
  <c r="H376" i="7"/>
  <c r="I375" i="7"/>
  <c r="J375" i="7" s="1"/>
  <c r="D367" i="11" s="1"/>
  <c r="H375" i="7"/>
  <c r="I374" i="7"/>
  <c r="J374" i="7" s="1"/>
  <c r="D366" i="11" s="1"/>
  <c r="H374" i="7"/>
  <c r="I373" i="7"/>
  <c r="J373" i="7" s="1"/>
  <c r="D365" i="11" s="1"/>
  <c r="H373" i="7"/>
  <c r="J371" i="7"/>
  <c r="D363" i="11" s="1"/>
  <c r="I371" i="7"/>
  <c r="H371" i="7"/>
  <c r="J368" i="7"/>
  <c r="D360" i="11" s="1"/>
  <c r="I368" i="7"/>
  <c r="H368" i="7"/>
  <c r="I367" i="7"/>
  <c r="J367" i="7" s="1"/>
  <c r="D359" i="11" s="1"/>
  <c r="H367" i="7"/>
  <c r="I366" i="7"/>
  <c r="J366" i="7" s="1"/>
  <c r="D358" i="11" s="1"/>
  <c r="H366" i="7"/>
  <c r="I365" i="7"/>
  <c r="J365" i="7" s="1"/>
  <c r="D357" i="11" s="1"/>
  <c r="H365" i="7"/>
  <c r="I364" i="7"/>
  <c r="J364" i="7" s="1"/>
  <c r="D356" i="11" s="1"/>
  <c r="H364" i="7"/>
  <c r="I363" i="7"/>
  <c r="J363" i="7" s="1"/>
  <c r="D355" i="11" s="1"/>
  <c r="H363" i="7"/>
  <c r="I362" i="7"/>
  <c r="J362" i="7" s="1"/>
  <c r="D354" i="11" s="1"/>
  <c r="H362" i="7"/>
  <c r="I359" i="7"/>
  <c r="J359" i="7" s="1"/>
  <c r="D351" i="11" s="1"/>
  <c r="I347" i="7"/>
  <c r="J347" i="7" s="1"/>
  <c r="D339" i="11" s="1"/>
  <c r="H347" i="7"/>
  <c r="I346" i="7"/>
  <c r="J346" i="7" s="1"/>
  <c r="D338" i="11" s="1"/>
  <c r="H346" i="7"/>
  <c r="I345" i="7"/>
  <c r="J345" i="7" s="1"/>
  <c r="D337" i="11" s="1"/>
  <c r="H345" i="7"/>
  <c r="I344" i="7"/>
  <c r="J344" i="7" s="1"/>
  <c r="D336" i="11" s="1"/>
  <c r="H344" i="7"/>
  <c r="I343" i="7"/>
  <c r="J343" i="7" s="1"/>
  <c r="D335" i="11" s="1"/>
  <c r="H343" i="7"/>
  <c r="I342" i="7"/>
  <c r="J342" i="7" s="1"/>
  <c r="D334" i="11" s="1"/>
  <c r="H342" i="7"/>
  <c r="I341" i="7"/>
  <c r="J341" i="7" s="1"/>
  <c r="D333" i="11" s="1"/>
  <c r="H341" i="7"/>
  <c r="I340" i="7"/>
  <c r="J340" i="7" s="1"/>
  <c r="D332" i="11" s="1"/>
  <c r="H340" i="7"/>
  <c r="I339" i="7"/>
  <c r="J339" i="7" s="1"/>
  <c r="D331" i="11" s="1"/>
  <c r="H339" i="7"/>
  <c r="I338" i="7"/>
  <c r="J338" i="7" s="1"/>
  <c r="D330" i="11" s="1"/>
  <c r="H338" i="7"/>
  <c r="I337" i="7"/>
  <c r="J337" i="7" s="1"/>
  <c r="D329" i="11" s="1"/>
  <c r="H337" i="7"/>
  <c r="I336" i="7"/>
  <c r="J336" i="7" s="1"/>
  <c r="D328" i="11" s="1"/>
  <c r="H336" i="7"/>
  <c r="I335" i="7"/>
  <c r="J335" i="7" s="1"/>
  <c r="D327" i="11" s="1"/>
  <c r="H335" i="7"/>
  <c r="I334" i="7"/>
  <c r="J334" i="7" s="1"/>
  <c r="D326" i="11" s="1"/>
  <c r="H334" i="7"/>
  <c r="I333" i="7"/>
  <c r="J333" i="7" s="1"/>
  <c r="D325" i="11" s="1"/>
  <c r="H333" i="7"/>
  <c r="J331" i="7"/>
  <c r="D323" i="11" s="1"/>
  <c r="I331" i="7"/>
  <c r="H331" i="7"/>
  <c r="J328" i="7"/>
  <c r="D320" i="11" s="1"/>
  <c r="I328" i="7"/>
  <c r="H328" i="7"/>
  <c r="J327" i="7"/>
  <c r="D319" i="11" s="1"/>
  <c r="I327" i="7"/>
  <c r="H327" i="7"/>
  <c r="I326" i="7"/>
  <c r="J326" i="7" s="1"/>
  <c r="D318" i="11" s="1"/>
  <c r="H326" i="7"/>
  <c r="I325" i="7"/>
  <c r="J325" i="7" s="1"/>
  <c r="D317" i="11" s="1"/>
  <c r="H325" i="7"/>
  <c r="I324" i="7"/>
  <c r="J324" i="7" s="1"/>
  <c r="D316" i="11" s="1"/>
  <c r="H324" i="7"/>
  <c r="I323" i="7"/>
  <c r="J323" i="7" s="1"/>
  <c r="D315" i="11" s="1"/>
  <c r="H323" i="7"/>
  <c r="J321" i="7"/>
  <c r="I321" i="7"/>
  <c r="H321" i="7"/>
  <c r="J318" i="7"/>
  <c r="D311" i="11" s="1"/>
  <c r="I318" i="7"/>
  <c r="H318" i="7"/>
  <c r="I317" i="7"/>
  <c r="J317" i="7" s="1"/>
  <c r="D310" i="11" s="1"/>
  <c r="H317" i="7"/>
  <c r="I316" i="7"/>
  <c r="J316" i="7" s="1"/>
  <c r="D309" i="11" s="1"/>
  <c r="H316" i="7"/>
  <c r="I315" i="7"/>
  <c r="J315" i="7" s="1"/>
  <c r="D308" i="11" s="1"/>
  <c r="H315" i="7"/>
  <c r="I314" i="7"/>
  <c r="J314" i="7" s="1"/>
  <c r="D307" i="11" s="1"/>
  <c r="H314" i="7"/>
  <c r="J312" i="7"/>
  <c r="D305" i="11" s="1"/>
  <c r="I312" i="7"/>
  <c r="H312" i="7"/>
  <c r="J309" i="7"/>
  <c r="D302" i="11" s="1"/>
  <c r="I309" i="7"/>
  <c r="H309" i="7"/>
  <c r="J308" i="7"/>
  <c r="D301" i="11" s="1"/>
  <c r="I308" i="7"/>
  <c r="H308" i="7"/>
  <c r="I307" i="7"/>
  <c r="J307" i="7" s="1"/>
  <c r="D300" i="11" s="1"/>
  <c r="H307" i="7"/>
  <c r="I306" i="7"/>
  <c r="J306" i="7" s="1"/>
  <c r="D299" i="11" s="1"/>
  <c r="H306" i="7"/>
  <c r="I305" i="7"/>
  <c r="J305" i="7" s="1"/>
  <c r="D298" i="11" s="1"/>
  <c r="H305" i="7"/>
  <c r="J303" i="7"/>
  <c r="D296" i="11" s="1"/>
  <c r="I303" i="7"/>
  <c r="H303" i="7"/>
  <c r="J300" i="7"/>
  <c r="D293" i="11" s="1"/>
  <c r="I300" i="7"/>
  <c r="H300" i="7"/>
  <c r="J299" i="7"/>
  <c r="D292" i="11" s="1"/>
  <c r="I299" i="7"/>
  <c r="H299" i="7"/>
  <c r="I298" i="7"/>
  <c r="J298" i="7" s="1"/>
  <c r="D291" i="11" s="1"/>
  <c r="H298" i="7"/>
  <c r="I297" i="7"/>
  <c r="J297" i="7" s="1"/>
  <c r="D290" i="11" s="1"/>
  <c r="H297" i="7"/>
  <c r="I296" i="7"/>
  <c r="J296" i="7" s="1"/>
  <c r="D289" i="11" s="1"/>
  <c r="H296" i="7"/>
  <c r="I295" i="7"/>
  <c r="J295" i="7" s="1"/>
  <c r="D288" i="11" s="1"/>
  <c r="H295" i="7"/>
  <c r="I294" i="7"/>
  <c r="J294" i="7" s="1"/>
  <c r="D287" i="11" s="1"/>
  <c r="H294" i="7"/>
  <c r="I293" i="7"/>
  <c r="J293" i="7" s="1"/>
  <c r="D286" i="11" s="1"/>
  <c r="H293" i="7"/>
  <c r="J291" i="7"/>
  <c r="I291" i="7"/>
  <c r="H291" i="7"/>
  <c r="J290" i="7"/>
  <c r="D284" i="11" s="1"/>
  <c r="I290" i="7"/>
  <c r="H290" i="7"/>
  <c r="J289" i="7"/>
  <c r="D283" i="11" s="1"/>
  <c r="I289" i="7"/>
  <c r="H289" i="7"/>
  <c r="I288" i="7"/>
  <c r="J288" i="7" s="1"/>
  <c r="D282" i="11" s="1"/>
  <c r="H288" i="7"/>
  <c r="I287" i="7"/>
  <c r="J287" i="7" s="1"/>
  <c r="D281" i="11" s="1"/>
  <c r="H287" i="7"/>
  <c r="I286" i="7"/>
  <c r="J286" i="7" s="1"/>
  <c r="D280" i="11" s="1"/>
  <c r="H286" i="7"/>
  <c r="J284" i="7"/>
  <c r="D278" i="11" s="1"/>
  <c r="I284" i="7"/>
  <c r="H284" i="7"/>
  <c r="J281" i="7"/>
  <c r="D275" i="11" s="1"/>
  <c r="I281" i="7"/>
  <c r="H281" i="7"/>
  <c r="J280" i="7"/>
  <c r="D274" i="11" s="1"/>
  <c r="I280" i="7"/>
  <c r="H280" i="7"/>
  <c r="I279" i="7"/>
  <c r="J279" i="7" s="1"/>
  <c r="D273" i="11" s="1"/>
  <c r="H279" i="7"/>
  <c r="I278" i="7"/>
  <c r="J278" i="7" s="1"/>
  <c r="D272" i="11" s="1"/>
  <c r="H278" i="7"/>
  <c r="I277" i="7"/>
  <c r="J277" i="7" s="1"/>
  <c r="D271" i="11" s="1"/>
  <c r="H277" i="7"/>
  <c r="I276" i="7"/>
  <c r="J276" i="7" s="1"/>
  <c r="D270" i="11" s="1"/>
  <c r="H276" i="7"/>
  <c r="I275" i="7"/>
  <c r="J275" i="7" s="1"/>
  <c r="D269" i="11" s="1"/>
  <c r="H275" i="7"/>
  <c r="I274" i="7"/>
  <c r="J274" i="7" s="1"/>
  <c r="D268" i="11" s="1"/>
  <c r="H274" i="7"/>
  <c r="I273" i="7"/>
  <c r="J273" i="7" s="1"/>
  <c r="D267" i="11" s="1"/>
  <c r="H273" i="7"/>
  <c r="J270" i="7"/>
  <c r="D264" i="11" s="1"/>
  <c r="I270" i="7"/>
  <c r="H270" i="7"/>
  <c r="J267" i="7"/>
  <c r="D261" i="11" s="1"/>
  <c r="I267" i="7"/>
  <c r="H267" i="7"/>
  <c r="J266" i="7"/>
  <c r="D260" i="11" s="1"/>
  <c r="I266" i="7"/>
  <c r="H266" i="7"/>
  <c r="I265" i="7"/>
  <c r="J265" i="7" s="1"/>
  <c r="D259" i="11" s="1"/>
  <c r="H265" i="7"/>
  <c r="I264" i="7"/>
  <c r="J264" i="7" s="1"/>
  <c r="D258" i="11" s="1"/>
  <c r="H264" i="7"/>
  <c r="I263" i="7"/>
  <c r="J263" i="7" s="1"/>
  <c r="D257" i="11" s="1"/>
  <c r="H263" i="7"/>
  <c r="I262" i="7"/>
  <c r="J262" i="7" s="1"/>
  <c r="D256" i="11" s="1"/>
  <c r="H262" i="7"/>
  <c r="I261" i="7"/>
  <c r="J261" i="7" s="1"/>
  <c r="D255" i="11" s="1"/>
  <c r="H261" i="7"/>
  <c r="I260" i="7"/>
  <c r="J260" i="7" s="1"/>
  <c r="D254" i="11" s="1"/>
  <c r="H260" i="7"/>
  <c r="I259" i="7"/>
  <c r="J259" i="7" s="1"/>
  <c r="D253" i="11" s="1"/>
  <c r="H259" i="7"/>
  <c r="I258" i="7"/>
  <c r="J258" i="7" s="1"/>
  <c r="D252" i="11" s="1"/>
  <c r="H258" i="7"/>
  <c r="I257" i="7"/>
  <c r="J257" i="7" s="1"/>
  <c r="D251" i="11" s="1"/>
  <c r="H257" i="7"/>
  <c r="I256" i="7"/>
  <c r="J256" i="7" s="1"/>
  <c r="D250" i="11" s="1"/>
  <c r="H256" i="7"/>
  <c r="I255" i="7"/>
  <c r="J255" i="7" s="1"/>
  <c r="D249" i="11" s="1"/>
  <c r="H255" i="7"/>
  <c r="I254" i="7"/>
  <c r="J254" i="7" s="1"/>
  <c r="D248" i="11" s="1"/>
  <c r="H254" i="7"/>
  <c r="I253" i="7"/>
  <c r="J253" i="7" s="1"/>
  <c r="D247" i="11" s="1"/>
  <c r="H253" i="7"/>
  <c r="I252" i="7"/>
  <c r="J252" i="7" s="1"/>
  <c r="D246" i="11" s="1"/>
  <c r="H252" i="7"/>
  <c r="I251" i="7"/>
  <c r="J251" i="7" s="1"/>
  <c r="D245" i="11" s="1"/>
  <c r="H251" i="7"/>
  <c r="I250" i="7"/>
  <c r="J250" i="7" s="1"/>
  <c r="D244" i="11" s="1"/>
  <c r="H250" i="7"/>
  <c r="I249" i="7"/>
  <c r="J249" i="7" s="1"/>
  <c r="D243" i="11" s="1"/>
  <c r="H249" i="7"/>
  <c r="J247" i="7"/>
  <c r="D241" i="11" s="1"/>
  <c r="I247" i="7"/>
  <c r="H247" i="7"/>
  <c r="I244" i="7"/>
  <c r="J244" i="7" s="1"/>
  <c r="D238" i="11" s="1"/>
  <c r="H244" i="7"/>
  <c r="I243" i="7"/>
  <c r="J243" i="7" s="1"/>
  <c r="D237" i="11" s="1"/>
  <c r="H243" i="7"/>
  <c r="I242" i="7"/>
  <c r="J242" i="7" s="1"/>
  <c r="D236" i="11" s="1"/>
  <c r="H242" i="7"/>
  <c r="I241" i="7"/>
  <c r="J241" i="7" s="1"/>
  <c r="D235" i="11" s="1"/>
  <c r="H241" i="7"/>
  <c r="I240" i="7"/>
  <c r="J240" i="7" s="1"/>
  <c r="D234" i="11" s="1"/>
  <c r="H240" i="7"/>
  <c r="I239" i="7"/>
  <c r="J239" i="7" s="1"/>
  <c r="D233" i="11" s="1"/>
  <c r="H239" i="7"/>
  <c r="I238" i="7"/>
  <c r="J238" i="7" s="1"/>
  <c r="D232" i="11" s="1"/>
  <c r="H238" i="7"/>
  <c r="I237" i="7"/>
  <c r="J237" i="7" s="1"/>
  <c r="D231" i="11" s="1"/>
  <c r="H237" i="7"/>
  <c r="I236" i="7"/>
  <c r="J236" i="7" s="1"/>
  <c r="D230" i="11" s="1"/>
  <c r="H236" i="7"/>
  <c r="I235" i="7"/>
  <c r="J235" i="7" s="1"/>
  <c r="D229" i="11" s="1"/>
  <c r="H235" i="7"/>
  <c r="I234" i="7"/>
  <c r="J234" i="7" s="1"/>
  <c r="D228" i="11" s="1"/>
  <c r="H234" i="7"/>
  <c r="I233" i="7"/>
  <c r="J233" i="7" s="1"/>
  <c r="D227" i="11" s="1"/>
  <c r="H233" i="7"/>
  <c r="I232" i="7"/>
  <c r="J232" i="7" s="1"/>
  <c r="D226" i="11" s="1"/>
  <c r="H232" i="7"/>
  <c r="I231" i="7"/>
  <c r="J231" i="7" s="1"/>
  <c r="D225" i="11" s="1"/>
  <c r="H231" i="7"/>
  <c r="I230" i="7"/>
  <c r="J230" i="7" s="1"/>
  <c r="D224" i="11" s="1"/>
  <c r="H230" i="7"/>
  <c r="J228" i="7"/>
  <c r="D222" i="11" s="1"/>
  <c r="I228" i="7"/>
  <c r="H228" i="7"/>
  <c r="J225" i="7"/>
  <c r="D219" i="11" s="1"/>
  <c r="I225" i="7"/>
  <c r="H225" i="7"/>
  <c r="J224" i="7"/>
  <c r="D218" i="11" s="1"/>
  <c r="I224" i="7"/>
  <c r="H224" i="7"/>
  <c r="I223" i="7"/>
  <c r="J223" i="7" s="1"/>
  <c r="D217" i="11" s="1"/>
  <c r="H223" i="7"/>
  <c r="I222" i="7"/>
  <c r="J222" i="7" s="1"/>
  <c r="D216" i="11" s="1"/>
  <c r="H222" i="7"/>
  <c r="I221" i="7"/>
  <c r="J221" i="7" s="1"/>
  <c r="D215" i="11" s="1"/>
  <c r="H221" i="7"/>
  <c r="I220" i="7"/>
  <c r="J220" i="7" s="1"/>
  <c r="D214" i="11" s="1"/>
  <c r="H220" i="7"/>
  <c r="I219" i="7"/>
  <c r="J219" i="7" s="1"/>
  <c r="D213" i="11" s="1"/>
  <c r="H219" i="7"/>
  <c r="I218" i="7"/>
  <c r="J218" i="7" s="1"/>
  <c r="D212" i="11" s="1"/>
  <c r="H218" i="7"/>
  <c r="I217" i="7"/>
  <c r="J217" i="7" s="1"/>
  <c r="D211" i="11" s="1"/>
  <c r="H217" i="7"/>
  <c r="I216" i="7"/>
  <c r="J216" i="7" s="1"/>
  <c r="D210" i="11" s="1"/>
  <c r="H216" i="7"/>
  <c r="I215" i="7"/>
  <c r="J215" i="7" s="1"/>
  <c r="D209" i="11" s="1"/>
  <c r="H215" i="7"/>
  <c r="I214" i="7"/>
  <c r="J214" i="7" s="1"/>
  <c r="D208" i="11" s="1"/>
  <c r="H214" i="7"/>
  <c r="I213" i="7"/>
  <c r="J213" i="7" s="1"/>
  <c r="D207" i="11" s="1"/>
  <c r="H213" i="7"/>
  <c r="I212" i="7"/>
  <c r="J212" i="7" s="1"/>
  <c r="D206" i="11" s="1"/>
  <c r="H212" i="7"/>
  <c r="J210" i="7"/>
  <c r="D204" i="11" s="1"/>
  <c r="I210" i="7"/>
  <c r="H210" i="7"/>
  <c r="J207" i="7"/>
  <c r="D201" i="11" s="1"/>
  <c r="I207" i="7"/>
  <c r="H207" i="7"/>
  <c r="J206" i="7"/>
  <c r="D200" i="11" s="1"/>
  <c r="I206" i="7"/>
  <c r="H206" i="7"/>
  <c r="I205" i="7"/>
  <c r="J205" i="7" s="1"/>
  <c r="D199" i="11" s="1"/>
  <c r="H205" i="7"/>
  <c r="I204" i="7"/>
  <c r="J204" i="7" s="1"/>
  <c r="D198" i="11" s="1"/>
  <c r="H204" i="7"/>
  <c r="I203" i="7"/>
  <c r="J203" i="7" s="1"/>
  <c r="D197" i="11" s="1"/>
  <c r="H203" i="7"/>
  <c r="I202" i="7"/>
  <c r="J202" i="7" s="1"/>
  <c r="H202" i="7"/>
  <c r="J200" i="7"/>
  <c r="D194" i="11" s="1"/>
  <c r="I200" i="7"/>
  <c r="H200" i="7"/>
  <c r="J197" i="7"/>
  <c r="D191" i="11" s="1"/>
  <c r="I197" i="7"/>
  <c r="H197" i="7"/>
  <c r="J196" i="7"/>
  <c r="D190" i="11" s="1"/>
  <c r="I196" i="7"/>
  <c r="H196" i="7"/>
  <c r="I195" i="7"/>
  <c r="J195" i="7" s="1"/>
  <c r="D189" i="11" s="1"/>
  <c r="H195" i="7"/>
  <c r="I194" i="7"/>
  <c r="J194" i="7" s="1"/>
  <c r="D188" i="11" s="1"/>
  <c r="H194" i="7"/>
  <c r="I193" i="7"/>
  <c r="J193" i="7" s="1"/>
  <c r="D187" i="11" s="1"/>
  <c r="H193" i="7"/>
  <c r="I192" i="7"/>
  <c r="J192" i="7" s="1"/>
  <c r="D186" i="11" s="1"/>
  <c r="H192" i="7"/>
  <c r="I191" i="7"/>
  <c r="J191" i="7" s="1"/>
  <c r="D185" i="11" s="1"/>
  <c r="H191" i="7"/>
  <c r="J189" i="7"/>
  <c r="D183" i="11" s="1"/>
  <c r="I189" i="7"/>
  <c r="H189" i="7"/>
  <c r="J186" i="7"/>
  <c r="D180" i="11" s="1"/>
  <c r="I186" i="7"/>
  <c r="H186" i="7"/>
  <c r="J185" i="7"/>
  <c r="D179" i="11" s="1"/>
  <c r="I185" i="7"/>
  <c r="H185" i="7"/>
  <c r="I184" i="7"/>
  <c r="J184" i="7" s="1"/>
  <c r="D178" i="11" s="1"/>
  <c r="H184" i="7"/>
  <c r="I183" i="7"/>
  <c r="J183" i="7" s="1"/>
  <c r="D177" i="11" s="1"/>
  <c r="H183" i="7"/>
  <c r="I182" i="7"/>
  <c r="J182" i="7" s="1"/>
  <c r="D176" i="11" s="1"/>
  <c r="H182" i="7"/>
  <c r="I181" i="7"/>
  <c r="J181" i="7" s="1"/>
  <c r="D175" i="11" s="1"/>
  <c r="H181" i="7"/>
  <c r="I180" i="7"/>
  <c r="J180" i="7" s="1"/>
  <c r="D174" i="11" s="1"/>
  <c r="H180" i="7"/>
  <c r="I179" i="7"/>
  <c r="J179" i="7" s="1"/>
  <c r="D173" i="11" s="1"/>
  <c r="H179" i="7"/>
  <c r="I178" i="7"/>
  <c r="J178" i="7" s="1"/>
  <c r="D172" i="11" s="1"/>
  <c r="H178" i="7"/>
  <c r="I177" i="7"/>
  <c r="J177" i="7" s="1"/>
  <c r="D171" i="11" s="1"/>
  <c r="H177" i="7"/>
  <c r="I176" i="7"/>
  <c r="J176" i="7" s="1"/>
  <c r="D170" i="11" s="1"/>
  <c r="H176" i="7"/>
  <c r="I175" i="7"/>
  <c r="J175" i="7" s="1"/>
  <c r="H175" i="7"/>
  <c r="J173" i="7"/>
  <c r="D167" i="11" s="1"/>
  <c r="I173" i="7"/>
  <c r="H173" i="7"/>
  <c r="J170" i="7"/>
  <c r="D164" i="11" s="1"/>
  <c r="I170" i="7"/>
  <c r="H170" i="7"/>
  <c r="J169" i="7"/>
  <c r="D163" i="11" s="1"/>
  <c r="I169" i="7"/>
  <c r="H169" i="7"/>
  <c r="I168" i="7"/>
  <c r="J168" i="7" s="1"/>
  <c r="D162" i="11" s="1"/>
  <c r="H168" i="7"/>
  <c r="I167" i="7"/>
  <c r="J167" i="7" s="1"/>
  <c r="D161" i="11" s="1"/>
  <c r="H167" i="7"/>
  <c r="I166" i="7"/>
  <c r="J166" i="7" s="1"/>
  <c r="D160" i="11" s="1"/>
  <c r="H166" i="7"/>
  <c r="I165" i="7"/>
  <c r="J165" i="7" s="1"/>
  <c r="D159" i="11" s="1"/>
  <c r="H165" i="7"/>
  <c r="I164" i="7"/>
  <c r="J164" i="7" s="1"/>
  <c r="D158" i="11" s="1"/>
  <c r="H164" i="7"/>
  <c r="I163" i="7"/>
  <c r="J163" i="7" s="1"/>
  <c r="D157" i="11" s="1"/>
  <c r="H163" i="7"/>
  <c r="I162" i="7"/>
  <c r="J162" i="7" s="1"/>
  <c r="D156" i="11" s="1"/>
  <c r="H162" i="7"/>
  <c r="I161" i="7"/>
  <c r="J161" i="7" s="1"/>
  <c r="D155" i="11" s="1"/>
  <c r="H161" i="7"/>
  <c r="I160" i="7"/>
  <c r="J160" i="7" s="1"/>
  <c r="D154" i="11" s="1"/>
  <c r="H160" i="7"/>
  <c r="I159" i="7"/>
  <c r="J159" i="7" s="1"/>
  <c r="D153" i="11" s="1"/>
  <c r="H159" i="7"/>
  <c r="I158" i="7"/>
  <c r="J158" i="7" s="1"/>
  <c r="D152" i="11" s="1"/>
  <c r="H158" i="7"/>
  <c r="J156" i="7"/>
  <c r="D150" i="11" s="1"/>
  <c r="I156" i="7"/>
  <c r="H156" i="7"/>
  <c r="J153" i="7"/>
  <c r="D147" i="11" s="1"/>
  <c r="I153" i="7"/>
  <c r="H153" i="7"/>
  <c r="J152" i="7"/>
  <c r="D146" i="11" s="1"/>
  <c r="I152" i="7"/>
  <c r="H152" i="7"/>
  <c r="I151" i="7"/>
  <c r="J151" i="7" s="1"/>
  <c r="D145" i="11" s="1"/>
  <c r="H151" i="7"/>
  <c r="I150" i="7"/>
  <c r="J150" i="7" s="1"/>
  <c r="D144" i="11" s="1"/>
  <c r="H150" i="7"/>
  <c r="I149" i="7"/>
  <c r="J149" i="7" s="1"/>
  <c r="D143" i="11" s="1"/>
  <c r="H149" i="7"/>
  <c r="I148" i="7"/>
  <c r="J148" i="7" s="1"/>
  <c r="H148" i="7"/>
  <c r="J146" i="7"/>
  <c r="D140" i="11" s="1"/>
  <c r="I146" i="7"/>
  <c r="H146" i="7"/>
  <c r="J143" i="7"/>
  <c r="D137" i="11" s="1"/>
  <c r="I143" i="7"/>
  <c r="H143" i="7"/>
  <c r="J142" i="7"/>
  <c r="D136" i="11" s="1"/>
  <c r="I142" i="7"/>
  <c r="H142" i="7"/>
  <c r="I141" i="7"/>
  <c r="J141" i="7" s="1"/>
  <c r="D135" i="11" s="1"/>
  <c r="H141" i="7"/>
  <c r="I140" i="7"/>
  <c r="J140" i="7" s="1"/>
  <c r="D134" i="11" s="1"/>
  <c r="H140" i="7"/>
  <c r="I139" i="7"/>
  <c r="J139" i="7" s="1"/>
  <c r="D133" i="11" s="1"/>
  <c r="H139" i="7"/>
  <c r="I138" i="7"/>
  <c r="J138" i="7" s="1"/>
  <c r="D132" i="11" s="1"/>
  <c r="H138" i="7"/>
  <c r="H137" i="7" s="1"/>
  <c r="J136" i="7"/>
  <c r="D130" i="11" s="1"/>
  <c r="I136" i="7"/>
  <c r="H136" i="7"/>
  <c r="J133" i="7"/>
  <c r="D127" i="11" s="1"/>
  <c r="I133" i="7"/>
  <c r="H133" i="7"/>
  <c r="J132" i="7"/>
  <c r="D126" i="11" s="1"/>
  <c r="I132" i="7"/>
  <c r="H132" i="7"/>
  <c r="I131" i="7"/>
  <c r="J131" i="7" s="1"/>
  <c r="D125" i="11" s="1"/>
  <c r="H131" i="7"/>
  <c r="I130" i="7"/>
  <c r="J130" i="7" s="1"/>
  <c r="D124" i="11" s="1"/>
  <c r="H130" i="7"/>
  <c r="I129" i="7"/>
  <c r="J129" i="7" s="1"/>
  <c r="D123" i="11" s="1"/>
  <c r="H129" i="7"/>
  <c r="I128" i="7"/>
  <c r="J128" i="7" s="1"/>
  <c r="D122" i="11" s="1"/>
  <c r="H128" i="7"/>
  <c r="I127" i="7"/>
  <c r="J127" i="7" s="1"/>
  <c r="D121" i="11" s="1"/>
  <c r="H127" i="7"/>
  <c r="I126" i="7"/>
  <c r="J126" i="7" s="1"/>
  <c r="D120" i="11" s="1"/>
  <c r="H126" i="7"/>
  <c r="I125" i="7"/>
  <c r="J125" i="7" s="1"/>
  <c r="D119" i="11" s="1"/>
  <c r="H125" i="7"/>
  <c r="I124" i="7"/>
  <c r="J124" i="7" s="1"/>
  <c r="D118" i="11" s="1"/>
  <c r="H124" i="7"/>
  <c r="I123" i="7"/>
  <c r="J123" i="7" s="1"/>
  <c r="D117" i="11" s="1"/>
  <c r="H123" i="7"/>
  <c r="I122" i="7"/>
  <c r="J122" i="7" s="1"/>
  <c r="D116" i="11" s="1"/>
  <c r="H122" i="7"/>
  <c r="I121" i="7"/>
  <c r="J121" i="7" s="1"/>
  <c r="D115" i="11" s="1"/>
  <c r="H121" i="7"/>
  <c r="I120" i="7"/>
  <c r="J120" i="7" s="1"/>
  <c r="D114" i="11" s="1"/>
  <c r="H120" i="7"/>
  <c r="J118" i="7"/>
  <c r="D112" i="11" s="1"/>
  <c r="I118" i="7"/>
  <c r="H118" i="7"/>
  <c r="J115" i="7"/>
  <c r="D109" i="11" s="1"/>
  <c r="I115" i="7"/>
  <c r="H115" i="7"/>
  <c r="J114" i="7"/>
  <c r="D108" i="11" s="1"/>
  <c r="I114" i="7"/>
  <c r="H114" i="7"/>
  <c r="I113" i="7"/>
  <c r="J113" i="7" s="1"/>
  <c r="D107" i="11" s="1"/>
  <c r="H113" i="7"/>
  <c r="I112" i="7"/>
  <c r="J112" i="7" s="1"/>
  <c r="D106" i="11" s="1"/>
  <c r="H112" i="7"/>
  <c r="I111" i="7"/>
  <c r="J111" i="7" s="1"/>
  <c r="D105" i="11" s="1"/>
  <c r="H111" i="7"/>
  <c r="I110" i="7"/>
  <c r="J110" i="7" s="1"/>
  <c r="D104" i="11" s="1"/>
  <c r="H110" i="7"/>
  <c r="I109" i="7"/>
  <c r="J109" i="7" s="1"/>
  <c r="D103" i="11" s="1"/>
  <c r="H109" i="7"/>
  <c r="I108" i="7"/>
  <c r="J108" i="7" s="1"/>
  <c r="D102" i="11" s="1"/>
  <c r="H108" i="7"/>
  <c r="I107" i="7"/>
  <c r="J107" i="7" s="1"/>
  <c r="D101" i="11" s="1"/>
  <c r="H107" i="7"/>
  <c r="I106" i="7"/>
  <c r="J106" i="7" s="1"/>
  <c r="D100" i="11" s="1"/>
  <c r="H106" i="7"/>
  <c r="J104" i="7"/>
  <c r="D98" i="11" s="1"/>
  <c r="I104" i="7"/>
  <c r="H104" i="7"/>
  <c r="J103" i="7"/>
  <c r="D97" i="11" s="1"/>
  <c r="I103" i="7"/>
  <c r="H103" i="7"/>
  <c r="J102" i="7"/>
  <c r="D96" i="11" s="1"/>
  <c r="I102" i="7"/>
  <c r="H102" i="7"/>
  <c r="J101" i="7"/>
  <c r="D95" i="11" s="1"/>
  <c r="I101" i="7"/>
  <c r="H101" i="7"/>
  <c r="J100" i="7"/>
  <c r="D94" i="11" s="1"/>
  <c r="I100" i="7"/>
  <c r="H100" i="7"/>
  <c r="J99" i="7"/>
  <c r="D93" i="11" s="1"/>
  <c r="I99" i="7"/>
  <c r="H99" i="7"/>
  <c r="I98" i="7"/>
  <c r="J98" i="7" s="1"/>
  <c r="D92" i="11" s="1"/>
  <c r="H98" i="7"/>
  <c r="I97" i="7"/>
  <c r="J97" i="7" s="1"/>
  <c r="D91" i="11" s="1"/>
  <c r="H97" i="7"/>
  <c r="I96" i="7"/>
  <c r="J96" i="7" s="1"/>
  <c r="D90" i="11" s="1"/>
  <c r="H96" i="7"/>
  <c r="I95" i="7"/>
  <c r="J95" i="7" s="1"/>
  <c r="D89" i="11" s="1"/>
  <c r="H95" i="7"/>
  <c r="I94" i="7"/>
  <c r="J94" i="7" s="1"/>
  <c r="D88" i="11" s="1"/>
  <c r="H94" i="7"/>
  <c r="I93" i="7"/>
  <c r="J93" i="7" s="1"/>
  <c r="D87" i="11" s="1"/>
  <c r="H93" i="7"/>
  <c r="I92" i="7"/>
  <c r="J92" i="7" s="1"/>
  <c r="D86" i="11" s="1"/>
  <c r="H92" i="7"/>
  <c r="I91" i="7"/>
  <c r="J91" i="7" s="1"/>
  <c r="D85" i="11" s="1"/>
  <c r="H91" i="7"/>
  <c r="I90" i="7"/>
  <c r="J90" i="7" s="1"/>
  <c r="D84" i="11" s="1"/>
  <c r="H90" i="7"/>
  <c r="I89" i="7"/>
  <c r="J89" i="7" s="1"/>
  <c r="D83" i="11" s="1"/>
  <c r="H89" i="7"/>
  <c r="I88" i="7"/>
  <c r="J88" i="7" s="1"/>
  <c r="D82" i="11" s="1"/>
  <c r="H88" i="7"/>
  <c r="I87" i="7"/>
  <c r="J87" i="7" s="1"/>
  <c r="H87" i="7"/>
  <c r="J85" i="7"/>
  <c r="D79" i="11" s="1"/>
  <c r="I85" i="7"/>
  <c r="H85" i="7"/>
  <c r="J82" i="7"/>
  <c r="D76" i="11" s="1"/>
  <c r="I82" i="7"/>
  <c r="H82" i="7"/>
  <c r="J81" i="7"/>
  <c r="D75" i="11" s="1"/>
  <c r="I81" i="7"/>
  <c r="H81" i="7"/>
  <c r="I80" i="7"/>
  <c r="J80" i="7" s="1"/>
  <c r="D74" i="11" s="1"/>
  <c r="H80" i="7"/>
  <c r="I79" i="7"/>
  <c r="J79" i="7" s="1"/>
  <c r="D73" i="11" s="1"/>
  <c r="H79" i="7"/>
  <c r="I78" i="7"/>
  <c r="J78" i="7" s="1"/>
  <c r="D72" i="11" s="1"/>
  <c r="H78" i="7"/>
  <c r="I77" i="7"/>
  <c r="J77" i="7" s="1"/>
  <c r="D71" i="11" s="1"/>
  <c r="H77" i="7"/>
  <c r="J75" i="7"/>
  <c r="D69" i="11" s="1"/>
  <c r="I75" i="7"/>
  <c r="H75" i="7"/>
  <c r="I72" i="7"/>
  <c r="J72" i="7" s="1"/>
  <c r="D66" i="11" s="1"/>
  <c r="H72" i="7"/>
  <c r="I71" i="7"/>
  <c r="J71" i="7" s="1"/>
  <c r="D65" i="11" s="1"/>
  <c r="H71" i="7"/>
  <c r="I70" i="7"/>
  <c r="J70" i="7" s="1"/>
  <c r="D64" i="11" s="1"/>
  <c r="H70" i="7"/>
  <c r="I69" i="7"/>
  <c r="J69" i="7" s="1"/>
  <c r="D63" i="11" s="1"/>
  <c r="H69" i="7"/>
  <c r="I68" i="7"/>
  <c r="J68" i="7" s="1"/>
  <c r="D62" i="11" s="1"/>
  <c r="H68" i="7"/>
  <c r="I67" i="7"/>
  <c r="J67" i="7" s="1"/>
  <c r="D61" i="11" s="1"/>
  <c r="H67" i="7"/>
  <c r="I66" i="7"/>
  <c r="J66" i="7" s="1"/>
  <c r="D60" i="11" s="1"/>
  <c r="H66" i="7"/>
  <c r="I65" i="7"/>
  <c r="J65" i="7" s="1"/>
  <c r="D59" i="11" s="1"/>
  <c r="H65" i="7"/>
  <c r="J63" i="7"/>
  <c r="D57" i="11" s="1"/>
  <c r="I63" i="7"/>
  <c r="H63" i="7"/>
  <c r="J60" i="7"/>
  <c r="D54" i="11" s="1"/>
  <c r="I60" i="7"/>
  <c r="H60" i="7"/>
  <c r="J59" i="7"/>
  <c r="D53" i="11" s="1"/>
  <c r="I59" i="7"/>
  <c r="H59" i="7"/>
  <c r="I58" i="7"/>
  <c r="J58" i="7" s="1"/>
  <c r="D52" i="11" s="1"/>
  <c r="H58" i="7"/>
  <c r="I57" i="7"/>
  <c r="J57" i="7" s="1"/>
  <c r="D51" i="11" s="1"/>
  <c r="H57" i="7"/>
  <c r="I56" i="7"/>
  <c r="J56" i="7" s="1"/>
  <c r="D50" i="11" s="1"/>
  <c r="H56" i="7"/>
  <c r="I55" i="7"/>
  <c r="J55" i="7" s="1"/>
  <c r="D49" i="11" s="1"/>
  <c r="H55" i="7"/>
  <c r="I54" i="7"/>
  <c r="J54" i="7" s="1"/>
  <c r="D48" i="11" s="1"/>
  <c r="H54" i="7"/>
  <c r="I53" i="7"/>
  <c r="J53" i="7" s="1"/>
  <c r="D47" i="11" s="1"/>
  <c r="H53" i="7"/>
  <c r="I52" i="7"/>
  <c r="J52" i="7" s="1"/>
  <c r="D46" i="11" s="1"/>
  <c r="H52" i="7"/>
  <c r="I51" i="7"/>
  <c r="J51" i="7" s="1"/>
  <c r="D45" i="11" s="1"/>
  <c r="H51" i="7"/>
  <c r="I50" i="7"/>
  <c r="J50" i="7" s="1"/>
  <c r="D44" i="11" s="1"/>
  <c r="H50" i="7"/>
  <c r="I49" i="7"/>
  <c r="J49" i="7" s="1"/>
  <c r="D43" i="11" s="1"/>
  <c r="H49" i="7"/>
  <c r="J47" i="7"/>
  <c r="D41" i="11" s="1"/>
  <c r="I47" i="7"/>
  <c r="H47" i="7"/>
  <c r="J46" i="7"/>
  <c r="D40" i="11" s="1"/>
  <c r="I46" i="7"/>
  <c r="H46" i="7"/>
  <c r="J43" i="7"/>
  <c r="D37" i="11" s="1"/>
  <c r="I43" i="7"/>
  <c r="H43" i="7"/>
  <c r="I42" i="7"/>
  <c r="J42" i="7" s="1"/>
  <c r="D36" i="11" s="1"/>
  <c r="H42" i="7"/>
  <c r="I41" i="7"/>
  <c r="J41" i="7" s="1"/>
  <c r="D35" i="11" s="1"/>
  <c r="H41" i="7"/>
  <c r="I40" i="7"/>
  <c r="J40" i="7" s="1"/>
  <c r="D34" i="11" s="1"/>
  <c r="H40" i="7"/>
  <c r="I39" i="7"/>
  <c r="J39" i="7" s="1"/>
  <c r="D33" i="11" s="1"/>
  <c r="H39" i="7"/>
  <c r="I38" i="7"/>
  <c r="J38" i="7" s="1"/>
  <c r="D32" i="11" s="1"/>
  <c r="H38" i="7"/>
  <c r="I37" i="7"/>
  <c r="J37" i="7" s="1"/>
  <c r="D31" i="11" s="1"/>
  <c r="H37" i="7"/>
  <c r="I36" i="7"/>
  <c r="J36" i="7" s="1"/>
  <c r="D30" i="11" s="1"/>
  <c r="H36" i="7"/>
  <c r="I35" i="7"/>
  <c r="J35" i="7" s="1"/>
  <c r="D29" i="11" s="1"/>
  <c r="H35" i="7"/>
  <c r="I34" i="7"/>
  <c r="J34" i="7" s="1"/>
  <c r="D28" i="11" s="1"/>
  <c r="H34" i="7"/>
  <c r="I33" i="7"/>
  <c r="J33" i="7" s="1"/>
  <c r="D27" i="11" s="1"/>
  <c r="H33" i="7"/>
  <c r="I32" i="7"/>
  <c r="J32" i="7" s="1"/>
  <c r="D26" i="11" s="1"/>
  <c r="H32" i="7"/>
  <c r="I31" i="7"/>
  <c r="J31" i="7" s="1"/>
  <c r="D25" i="11" s="1"/>
  <c r="H31" i="7"/>
  <c r="I30" i="7"/>
  <c r="J30" i="7" s="1"/>
  <c r="D24" i="11" s="1"/>
  <c r="H30" i="7"/>
  <c r="J28" i="7"/>
  <c r="D22" i="11" s="1"/>
  <c r="I28" i="7"/>
  <c r="H28" i="7"/>
  <c r="J27" i="7"/>
  <c r="D21" i="11" s="1"/>
  <c r="I27" i="7"/>
  <c r="H27" i="7"/>
  <c r="J26" i="7"/>
  <c r="D20" i="11" s="1"/>
  <c r="I26" i="7"/>
  <c r="H26" i="7"/>
  <c r="J25" i="7"/>
  <c r="D19" i="11" s="1"/>
  <c r="I25" i="7"/>
  <c r="H25" i="7"/>
  <c r="I24" i="7"/>
  <c r="J24" i="7" s="1"/>
  <c r="D18" i="11" s="1"/>
  <c r="H24" i="7"/>
  <c r="I23" i="7"/>
  <c r="J23" i="7" s="1"/>
  <c r="D17" i="11" s="1"/>
  <c r="H23" i="7"/>
  <c r="I22" i="7"/>
  <c r="J22" i="7" s="1"/>
  <c r="D16" i="11" s="1"/>
  <c r="H22" i="7"/>
  <c r="I21" i="7"/>
  <c r="J21" i="7" s="1"/>
  <c r="D15" i="11" s="1"/>
  <c r="H21" i="7"/>
  <c r="I20" i="7"/>
  <c r="J20" i="7" s="1"/>
  <c r="D14" i="11" s="1"/>
  <c r="H20" i="7"/>
  <c r="I19" i="7"/>
  <c r="J19" i="7" s="1"/>
  <c r="D13" i="11" s="1"/>
  <c r="H19" i="7"/>
  <c r="H492" i="7" l="1"/>
  <c r="BO516" i="11"/>
  <c r="BM516" i="11"/>
  <c r="BK516" i="11"/>
  <c r="BI516" i="11"/>
  <c r="BG516" i="11"/>
  <c r="BE516" i="11"/>
  <c r="BC516" i="11"/>
  <c r="BA516" i="11"/>
  <c r="AY516" i="11"/>
  <c r="AW516" i="11"/>
  <c r="AU516" i="11"/>
  <c r="AS516" i="11"/>
  <c r="AQ516" i="11"/>
  <c r="AO516" i="11"/>
  <c r="AM516" i="11"/>
  <c r="AK516" i="11"/>
  <c r="AI516" i="11"/>
  <c r="AG516" i="11"/>
  <c r="AE516" i="11"/>
  <c r="AC516" i="11"/>
  <c r="AA516" i="11"/>
  <c r="Y516" i="11"/>
  <c r="W516" i="11"/>
  <c r="U516" i="11"/>
  <c r="S516" i="11"/>
  <c r="Q516" i="11"/>
  <c r="O516" i="11"/>
  <c r="M516" i="11"/>
  <c r="K516" i="11"/>
  <c r="I516" i="11"/>
  <c r="G516" i="11"/>
  <c r="BO517" i="11"/>
  <c r="BM517" i="11"/>
  <c r="BK517" i="11"/>
  <c r="BI517" i="11"/>
  <c r="BG517" i="11"/>
  <c r="BE517" i="11"/>
  <c r="BC517" i="11"/>
  <c r="BA517" i="11"/>
  <c r="AY517" i="11"/>
  <c r="AW517" i="11"/>
  <c r="AU517" i="11"/>
  <c r="AS517" i="11"/>
  <c r="AQ517" i="11"/>
  <c r="AO517" i="11"/>
  <c r="AM517" i="11"/>
  <c r="AK517" i="11"/>
  <c r="AI517" i="11"/>
  <c r="AG517" i="11"/>
  <c r="AE517" i="11"/>
  <c r="AC517" i="11"/>
  <c r="AA517" i="11"/>
  <c r="Y517" i="11"/>
  <c r="W517" i="11"/>
  <c r="U517" i="11"/>
  <c r="S517" i="11"/>
  <c r="Q517" i="11"/>
  <c r="O517" i="11"/>
  <c r="M517" i="11"/>
  <c r="K517" i="11"/>
  <c r="I517" i="11"/>
  <c r="G517" i="11"/>
  <c r="BR340" i="11"/>
  <c r="BR343" i="11"/>
  <c r="BR341" i="11"/>
  <c r="J86" i="7"/>
  <c r="C19" i="21" s="1"/>
  <c r="D81" i="11"/>
  <c r="J147" i="7"/>
  <c r="C23" i="21" s="1"/>
  <c r="D142" i="11"/>
  <c r="J174" i="7"/>
  <c r="C25" i="21" s="1"/>
  <c r="D169" i="11"/>
  <c r="J201" i="7"/>
  <c r="C27" i="21" s="1"/>
  <c r="D196" i="11"/>
  <c r="J442" i="7"/>
  <c r="D435" i="11"/>
  <c r="J447" i="7"/>
  <c r="D440" i="11"/>
  <c r="AE90" i="11"/>
  <c r="AE91" i="11"/>
  <c r="AC273" i="11"/>
  <c r="AC275" i="11"/>
  <c r="BO403" i="11"/>
  <c r="I403" i="11"/>
  <c r="U403" i="11"/>
  <c r="AG403" i="11"/>
  <c r="AS403" i="11"/>
  <c r="BE403" i="11"/>
  <c r="K403" i="11"/>
  <c r="W403" i="11"/>
  <c r="AI403" i="11"/>
  <c r="AU403" i="11"/>
  <c r="BG403" i="11"/>
  <c r="M403" i="11"/>
  <c r="Y403" i="11"/>
  <c r="AK403" i="11"/>
  <c r="AW403" i="11"/>
  <c r="BI403" i="11"/>
  <c r="O403" i="11"/>
  <c r="AA403" i="11"/>
  <c r="AM403" i="11"/>
  <c r="AY403" i="11"/>
  <c r="BK403" i="11"/>
  <c r="Q403" i="11"/>
  <c r="AC403" i="11"/>
  <c r="AO403" i="11"/>
  <c r="BA403" i="11"/>
  <c r="BM403" i="11"/>
  <c r="G403" i="11"/>
  <c r="S403" i="11"/>
  <c r="AE403" i="11"/>
  <c r="AQ403" i="11"/>
  <c r="BC403" i="11"/>
  <c r="BG420" i="11"/>
  <c r="M420" i="11"/>
  <c r="Y420" i="11"/>
  <c r="AK420" i="11"/>
  <c r="AW420" i="11"/>
  <c r="BI420" i="11"/>
  <c r="O420" i="11"/>
  <c r="AA420" i="11"/>
  <c r="AM420" i="11"/>
  <c r="AY420" i="11"/>
  <c r="BK420" i="11"/>
  <c r="Q420" i="11"/>
  <c r="AC420" i="11"/>
  <c r="AO420" i="11"/>
  <c r="BA420" i="11"/>
  <c r="BM420" i="11"/>
  <c r="G420" i="11"/>
  <c r="S420" i="11"/>
  <c r="AE420" i="11"/>
  <c r="AQ420" i="11"/>
  <c r="BC420" i="11"/>
  <c r="BO420" i="11"/>
  <c r="I420" i="11"/>
  <c r="U420" i="11"/>
  <c r="AG420" i="11"/>
  <c r="AS420" i="11"/>
  <c r="BE420" i="11"/>
  <c r="K420" i="11"/>
  <c r="W420" i="11"/>
  <c r="AI420" i="11"/>
  <c r="AU420" i="11"/>
  <c r="BE422" i="11"/>
  <c r="AG422" i="11"/>
  <c r="BC422" i="11"/>
  <c r="Q422" i="11"/>
  <c r="S422" i="11"/>
  <c r="AI422" i="11"/>
  <c r="BG422" i="11"/>
  <c r="U422" i="11"/>
  <c r="AO422" i="11"/>
  <c r="BM422" i="11"/>
  <c r="G422" i="11"/>
  <c r="W422" i="11"/>
  <c r="AQ422" i="11"/>
  <c r="BO422" i="11"/>
  <c r="I422" i="11"/>
  <c r="AC422" i="11"/>
  <c r="AU422" i="11"/>
  <c r="K422" i="11"/>
  <c r="AE422" i="11"/>
  <c r="BA422" i="11"/>
  <c r="M422" i="11"/>
  <c r="Y422" i="11"/>
  <c r="AK422" i="11"/>
  <c r="AW422" i="11"/>
  <c r="BI422" i="11"/>
  <c r="O422" i="11"/>
  <c r="AA422" i="11"/>
  <c r="AM422" i="11"/>
  <c r="AY422" i="11"/>
  <c r="BK422" i="11"/>
  <c r="AS422" i="11"/>
  <c r="BG427" i="11"/>
  <c r="AW427" i="11"/>
  <c r="BI427" i="11"/>
  <c r="M427" i="11"/>
  <c r="Y427" i="11"/>
  <c r="AK427" i="11"/>
  <c r="O427" i="11"/>
  <c r="AA427" i="11"/>
  <c r="AM427" i="11"/>
  <c r="AY427" i="11"/>
  <c r="BK427" i="11"/>
  <c r="Q427" i="11"/>
  <c r="AC427" i="11"/>
  <c r="AO427" i="11"/>
  <c r="BA427" i="11"/>
  <c r="BM427" i="11"/>
  <c r="G427" i="11"/>
  <c r="S427" i="11"/>
  <c r="AE427" i="11"/>
  <c r="AQ427" i="11"/>
  <c r="BC427" i="11"/>
  <c r="BO427" i="11"/>
  <c r="I427" i="11"/>
  <c r="U427" i="11"/>
  <c r="AG427" i="11"/>
  <c r="AS427" i="11"/>
  <c r="BE427" i="11"/>
  <c r="K427" i="11"/>
  <c r="W427" i="11"/>
  <c r="AI427" i="11"/>
  <c r="AU427" i="11"/>
  <c r="BG428" i="11"/>
  <c r="AK428" i="11"/>
  <c r="M428" i="11"/>
  <c r="AW428" i="11"/>
  <c r="BI428" i="11"/>
  <c r="Y428" i="11"/>
  <c r="O428" i="11"/>
  <c r="AA428" i="11"/>
  <c r="AM428" i="11"/>
  <c r="AY428" i="11"/>
  <c r="BK428" i="11"/>
  <c r="Q428" i="11"/>
  <c r="AC428" i="11"/>
  <c r="AO428" i="11"/>
  <c r="BA428" i="11"/>
  <c r="BM428" i="11"/>
  <c r="G428" i="11"/>
  <c r="S428" i="11"/>
  <c r="AE428" i="11"/>
  <c r="AQ428" i="11"/>
  <c r="BC428" i="11"/>
  <c r="BO428" i="11"/>
  <c r="I428" i="11"/>
  <c r="U428" i="11"/>
  <c r="AG428" i="11"/>
  <c r="AS428" i="11"/>
  <c r="BE428" i="11"/>
  <c r="K428" i="11"/>
  <c r="W428" i="11"/>
  <c r="AI428" i="11"/>
  <c r="AU428" i="11"/>
  <c r="BG429" i="11"/>
  <c r="M429" i="11"/>
  <c r="Y429" i="11"/>
  <c r="AK429" i="11"/>
  <c r="AW429" i="11"/>
  <c r="BI429" i="11"/>
  <c r="O429" i="11"/>
  <c r="AA429" i="11"/>
  <c r="AM429" i="11"/>
  <c r="AY429" i="11"/>
  <c r="BK429" i="11"/>
  <c r="Q429" i="11"/>
  <c r="AC429" i="11"/>
  <c r="AO429" i="11"/>
  <c r="BA429" i="11"/>
  <c r="BM429" i="11"/>
  <c r="G429" i="11"/>
  <c r="S429" i="11"/>
  <c r="AE429" i="11"/>
  <c r="AQ429" i="11"/>
  <c r="BC429" i="11"/>
  <c r="BO429" i="11"/>
  <c r="I429" i="11"/>
  <c r="U429" i="11"/>
  <c r="AG429" i="11"/>
  <c r="AS429" i="11"/>
  <c r="BE429" i="11"/>
  <c r="K429" i="11"/>
  <c r="W429" i="11"/>
  <c r="AI429" i="11"/>
  <c r="AU429" i="11"/>
  <c r="BG430" i="11"/>
  <c r="M430" i="11"/>
  <c r="Y430" i="11"/>
  <c r="AK430" i="11"/>
  <c r="AW430" i="11"/>
  <c r="BI430" i="11"/>
  <c r="O430" i="11"/>
  <c r="AA430" i="11"/>
  <c r="AM430" i="11"/>
  <c r="AY430" i="11"/>
  <c r="BK430" i="11"/>
  <c r="Q430" i="11"/>
  <c r="AC430" i="11"/>
  <c r="AO430" i="11"/>
  <c r="BA430" i="11"/>
  <c r="BM430" i="11"/>
  <c r="G430" i="11"/>
  <c r="S430" i="11"/>
  <c r="AE430" i="11"/>
  <c r="AQ430" i="11"/>
  <c r="BC430" i="11"/>
  <c r="BO430" i="11"/>
  <c r="I430" i="11"/>
  <c r="U430" i="11"/>
  <c r="AG430" i="11"/>
  <c r="AS430" i="11"/>
  <c r="BE430" i="11"/>
  <c r="K430" i="11"/>
  <c r="W430" i="11"/>
  <c r="AI430" i="11"/>
  <c r="AU430" i="11"/>
  <c r="BG431" i="11"/>
  <c r="M431" i="11"/>
  <c r="Y431" i="11"/>
  <c r="AK431" i="11"/>
  <c r="AW431" i="11"/>
  <c r="BI431" i="11"/>
  <c r="O431" i="11"/>
  <c r="AA431" i="11"/>
  <c r="AM431" i="11"/>
  <c r="AY431" i="11"/>
  <c r="BK431" i="11"/>
  <c r="Q431" i="11"/>
  <c r="AC431" i="11"/>
  <c r="AO431" i="11"/>
  <c r="BA431" i="11"/>
  <c r="BM431" i="11"/>
  <c r="G431" i="11"/>
  <c r="S431" i="11"/>
  <c r="AE431" i="11"/>
  <c r="AQ431" i="11"/>
  <c r="BC431" i="11"/>
  <c r="BO431" i="11"/>
  <c r="I431" i="11"/>
  <c r="U431" i="11"/>
  <c r="AG431" i="11"/>
  <c r="AS431" i="11"/>
  <c r="BE431" i="11"/>
  <c r="K431" i="11"/>
  <c r="W431" i="11"/>
  <c r="AI431" i="11"/>
  <c r="AU431" i="11"/>
  <c r="BG432" i="11"/>
  <c r="M432" i="11"/>
  <c r="Y432" i="11"/>
  <c r="AK432" i="11"/>
  <c r="AW432" i="11"/>
  <c r="BI432" i="11"/>
  <c r="O432" i="11"/>
  <c r="AA432" i="11"/>
  <c r="AM432" i="11"/>
  <c r="AY432" i="11"/>
  <c r="BK432" i="11"/>
  <c r="Q432" i="11"/>
  <c r="AC432" i="11"/>
  <c r="AO432" i="11"/>
  <c r="BA432" i="11"/>
  <c r="BM432" i="11"/>
  <c r="G432" i="11"/>
  <c r="S432" i="11"/>
  <c r="AE432" i="11"/>
  <c r="AQ432" i="11"/>
  <c r="BC432" i="11"/>
  <c r="BO432" i="11"/>
  <c r="I432" i="11"/>
  <c r="U432" i="11"/>
  <c r="AG432" i="11"/>
  <c r="AS432" i="11"/>
  <c r="BE432" i="11"/>
  <c r="K432" i="11"/>
  <c r="W432" i="11"/>
  <c r="AI432" i="11"/>
  <c r="AU432" i="11"/>
  <c r="BE433" i="11"/>
  <c r="S433" i="11"/>
  <c r="AE433" i="11"/>
  <c r="BO433" i="11"/>
  <c r="K433" i="11"/>
  <c r="W433" i="11"/>
  <c r="AI433" i="11"/>
  <c r="AU433" i="11"/>
  <c r="BG433" i="11"/>
  <c r="M433" i="11"/>
  <c r="Y433" i="11"/>
  <c r="AK433" i="11"/>
  <c r="AW433" i="11"/>
  <c r="BI433" i="11"/>
  <c r="O433" i="11"/>
  <c r="AA433" i="11"/>
  <c r="AM433" i="11"/>
  <c r="AY433" i="11"/>
  <c r="BK433" i="11"/>
  <c r="Q433" i="11"/>
  <c r="AC433" i="11"/>
  <c r="AO433" i="11"/>
  <c r="BA433" i="11"/>
  <c r="BM433" i="11"/>
  <c r="G433" i="11"/>
  <c r="BC433" i="11"/>
  <c r="AQ433" i="11"/>
  <c r="I433" i="11"/>
  <c r="U433" i="11"/>
  <c r="AG433" i="11"/>
  <c r="AS433" i="11"/>
  <c r="BO438" i="11"/>
  <c r="BC438" i="11"/>
  <c r="AS438" i="11"/>
  <c r="S438" i="11"/>
  <c r="G438" i="11"/>
  <c r="AE438" i="11"/>
  <c r="AQ438" i="11"/>
  <c r="K438" i="11"/>
  <c r="W438" i="11"/>
  <c r="AI438" i="11"/>
  <c r="AU438" i="11"/>
  <c r="BG438" i="11"/>
  <c r="U438" i="11"/>
  <c r="AG438" i="11"/>
  <c r="BE438" i="11"/>
  <c r="M438" i="11"/>
  <c r="Y438" i="11"/>
  <c r="AK438" i="11"/>
  <c r="AW438" i="11"/>
  <c r="BI438" i="11"/>
  <c r="AA438" i="11"/>
  <c r="AM438" i="11"/>
  <c r="AY438" i="11"/>
  <c r="BK438" i="11"/>
  <c r="O438" i="11"/>
  <c r="Q438" i="11"/>
  <c r="AC438" i="11"/>
  <c r="AO438" i="11"/>
  <c r="BA438" i="11"/>
  <c r="BM438" i="11"/>
  <c r="I438" i="11"/>
  <c r="BE449" i="11"/>
  <c r="AI449" i="11"/>
  <c r="K449" i="11"/>
  <c r="W449" i="11"/>
  <c r="AU449" i="11"/>
  <c r="BG449" i="11"/>
  <c r="M449" i="11"/>
  <c r="Y449" i="11"/>
  <c r="AK449" i="11"/>
  <c r="AW449" i="11"/>
  <c r="BI449" i="11"/>
  <c r="O449" i="11"/>
  <c r="AA449" i="11"/>
  <c r="AM449" i="11"/>
  <c r="AY449" i="11"/>
  <c r="BK449" i="11"/>
  <c r="Q449" i="11"/>
  <c r="AC449" i="11"/>
  <c r="AO449" i="11"/>
  <c r="BA449" i="11"/>
  <c r="BM449" i="11"/>
  <c r="G449" i="11"/>
  <c r="S449" i="11"/>
  <c r="AE449" i="11"/>
  <c r="AQ449" i="11"/>
  <c r="BC449" i="11"/>
  <c r="BO449" i="11"/>
  <c r="I449" i="11"/>
  <c r="U449" i="11"/>
  <c r="AG449" i="11"/>
  <c r="AS449" i="11"/>
  <c r="BK460" i="11"/>
  <c r="AI460" i="11"/>
  <c r="BG460" i="11"/>
  <c r="G460" i="11"/>
  <c r="W460" i="11"/>
  <c r="S460" i="11"/>
  <c r="AQ460" i="11"/>
  <c r="BC460" i="11"/>
  <c r="U460" i="11"/>
  <c r="AO460" i="11"/>
  <c r="BE460" i="11"/>
  <c r="I460" i="11"/>
  <c r="AC460" i="11"/>
  <c r="AS460" i="11"/>
  <c r="BM460" i="11"/>
  <c r="K460" i="11"/>
  <c r="AE460" i="11"/>
  <c r="AU460" i="11"/>
  <c r="BO460" i="11"/>
  <c r="Q460" i="11"/>
  <c r="AG460" i="11"/>
  <c r="BA460" i="11"/>
  <c r="M460" i="11"/>
  <c r="Y460" i="11"/>
  <c r="AK460" i="11"/>
  <c r="AW460" i="11"/>
  <c r="BI460" i="11"/>
  <c r="O460" i="11"/>
  <c r="AA460" i="11"/>
  <c r="AM460" i="11"/>
  <c r="AY460" i="11"/>
  <c r="BO470" i="11"/>
  <c r="K470" i="11"/>
  <c r="W470" i="11"/>
  <c r="AI470" i="11"/>
  <c r="AU470" i="11"/>
  <c r="BG470" i="11"/>
  <c r="O470" i="11"/>
  <c r="AM470" i="11"/>
  <c r="AY470" i="11"/>
  <c r="BK470" i="11"/>
  <c r="I470" i="11"/>
  <c r="U470" i="11"/>
  <c r="AG470" i="11"/>
  <c r="AS470" i="11"/>
  <c r="BE470" i="11"/>
  <c r="M470" i="11"/>
  <c r="Y470" i="11"/>
  <c r="AK470" i="11"/>
  <c r="AW470" i="11"/>
  <c r="BI470" i="11"/>
  <c r="AA470" i="11"/>
  <c r="Q470" i="11"/>
  <c r="AC470" i="11"/>
  <c r="AO470" i="11"/>
  <c r="BA470" i="11"/>
  <c r="BM470" i="11"/>
  <c r="G470" i="11"/>
  <c r="S470" i="11"/>
  <c r="AE470" i="11"/>
  <c r="AQ470" i="11"/>
  <c r="BC470" i="11"/>
  <c r="BE483" i="11"/>
  <c r="K483" i="11"/>
  <c r="AI483" i="11"/>
  <c r="W483" i="11"/>
  <c r="AU483" i="11"/>
  <c r="BG483" i="11"/>
  <c r="M483" i="11"/>
  <c r="Y483" i="11"/>
  <c r="AK483" i="11"/>
  <c r="AW483" i="11"/>
  <c r="BI483" i="11"/>
  <c r="O483" i="11"/>
  <c r="AA483" i="11"/>
  <c r="AM483" i="11"/>
  <c r="AY483" i="11"/>
  <c r="BK483" i="11"/>
  <c r="Q483" i="11"/>
  <c r="AC483" i="11"/>
  <c r="AO483" i="11"/>
  <c r="BA483" i="11"/>
  <c r="BM483" i="11"/>
  <c r="G483" i="11"/>
  <c r="S483" i="11"/>
  <c r="AE483" i="11"/>
  <c r="AQ483" i="11"/>
  <c r="BC483" i="11"/>
  <c r="BO483" i="11"/>
  <c r="I483" i="11"/>
  <c r="U483" i="11"/>
  <c r="AG483" i="11"/>
  <c r="AS483" i="11"/>
  <c r="BK496" i="11"/>
  <c r="AQ496" i="11"/>
  <c r="BI496" i="11"/>
  <c r="G496" i="11"/>
  <c r="Y496" i="11"/>
  <c r="I496" i="11"/>
  <c r="AC496" i="11"/>
  <c r="AS496" i="11"/>
  <c r="BM496" i="11"/>
  <c r="M496" i="11"/>
  <c r="AE496" i="11"/>
  <c r="AW496" i="11"/>
  <c r="BO496" i="11"/>
  <c r="Q496" i="11"/>
  <c r="AG496" i="11"/>
  <c r="BA496" i="11"/>
  <c r="S496" i="11"/>
  <c r="AK496" i="11"/>
  <c r="BC496" i="11"/>
  <c r="U496" i="11"/>
  <c r="AO496" i="11"/>
  <c r="BE496" i="11"/>
  <c r="K496" i="11"/>
  <c r="W496" i="11"/>
  <c r="AI496" i="11"/>
  <c r="AU496" i="11"/>
  <c r="BG496" i="11"/>
  <c r="O496" i="11"/>
  <c r="AA496" i="11"/>
  <c r="AM496" i="11"/>
  <c r="AY496" i="11"/>
  <c r="BE503" i="11"/>
  <c r="AM503" i="11"/>
  <c r="AO503" i="11"/>
  <c r="BM503" i="11"/>
  <c r="K503" i="11"/>
  <c r="W503" i="11"/>
  <c r="AI503" i="11"/>
  <c r="AU503" i="11"/>
  <c r="BG503" i="11"/>
  <c r="M503" i="11"/>
  <c r="Y503" i="11"/>
  <c r="AK503" i="11"/>
  <c r="AW503" i="11"/>
  <c r="BI503" i="11"/>
  <c r="O503" i="11"/>
  <c r="AA503" i="11"/>
  <c r="BK503" i="11"/>
  <c r="AY503" i="11"/>
  <c r="Q503" i="11"/>
  <c r="AC503" i="11"/>
  <c r="BA503" i="11"/>
  <c r="G503" i="11"/>
  <c r="S503" i="11"/>
  <c r="AE503" i="11"/>
  <c r="AQ503" i="11"/>
  <c r="BC503" i="11"/>
  <c r="BO503" i="11"/>
  <c r="I503" i="11"/>
  <c r="U503" i="11"/>
  <c r="AG503" i="11"/>
  <c r="AS503" i="11"/>
  <c r="BE518" i="11"/>
  <c r="K518" i="11"/>
  <c r="W518" i="11"/>
  <c r="AI518" i="11"/>
  <c r="AU518" i="11"/>
  <c r="BG518" i="11"/>
  <c r="M518" i="11"/>
  <c r="Y518" i="11"/>
  <c r="AK518" i="11"/>
  <c r="AW518" i="11"/>
  <c r="BI518" i="11"/>
  <c r="AA518" i="11"/>
  <c r="AM518" i="11"/>
  <c r="AY518" i="11"/>
  <c r="BK518" i="11"/>
  <c r="O518" i="11"/>
  <c r="Q518" i="11"/>
  <c r="AC518" i="11"/>
  <c r="AO518" i="11"/>
  <c r="BA518" i="11"/>
  <c r="BM518" i="11"/>
  <c r="G518" i="11"/>
  <c r="S518" i="11"/>
  <c r="AE518" i="11"/>
  <c r="AQ518" i="11"/>
  <c r="BC518" i="11"/>
  <c r="BO518" i="11"/>
  <c r="I518" i="11"/>
  <c r="U518" i="11"/>
  <c r="AG518" i="11"/>
  <c r="AS518" i="11"/>
  <c r="BE383" i="11"/>
  <c r="BO383" i="11"/>
  <c r="AY383" i="11"/>
  <c r="AW383" i="11"/>
  <c r="BA383" i="11"/>
  <c r="AG383" i="11"/>
  <c r="K383" i="11"/>
  <c r="AC383" i="11"/>
  <c r="BI383" i="11"/>
  <c r="G383" i="11"/>
  <c r="AS383" i="11"/>
  <c r="O383" i="11"/>
  <c r="W383" i="11"/>
  <c r="AQ383" i="11"/>
  <c r="BM383" i="11"/>
  <c r="AE383" i="11"/>
  <c r="AA383" i="11"/>
  <c r="AI383" i="11"/>
  <c r="M383" i="11"/>
  <c r="BK383" i="11"/>
  <c r="BC383" i="11"/>
  <c r="AO383" i="11"/>
  <c r="AU383" i="11"/>
  <c r="Y383" i="11"/>
  <c r="AM383" i="11"/>
  <c r="I383" i="11"/>
  <c r="S383" i="11"/>
  <c r="BG383" i="11"/>
  <c r="AK383" i="11"/>
  <c r="Q383" i="11"/>
  <c r="U383" i="11"/>
  <c r="M57" i="11"/>
  <c r="AY57" i="11"/>
  <c r="AM57" i="11"/>
  <c r="BK57" i="11"/>
  <c r="Q57" i="11"/>
  <c r="O57" i="11"/>
  <c r="AC57" i="11"/>
  <c r="AO57" i="11"/>
  <c r="BA57" i="11"/>
  <c r="BI57" i="11"/>
  <c r="AA57" i="11"/>
  <c r="BM57" i="11"/>
  <c r="W57" i="11"/>
  <c r="I57" i="11"/>
  <c r="G57" i="11"/>
  <c r="AW57" i="11"/>
  <c r="BO57" i="11"/>
  <c r="Y57" i="11"/>
  <c r="BC57" i="11"/>
  <c r="U57" i="11"/>
  <c r="K57" i="11"/>
  <c r="S57" i="11"/>
  <c r="AK57" i="11"/>
  <c r="BE57" i="11"/>
  <c r="BG57" i="11"/>
  <c r="AS57" i="11"/>
  <c r="AQ57" i="11"/>
  <c r="AI57" i="11"/>
  <c r="AU57" i="11"/>
  <c r="AG57" i="11"/>
  <c r="AE57" i="11"/>
  <c r="BE79" i="11"/>
  <c r="I79" i="11"/>
  <c r="AW79" i="11"/>
  <c r="BA79" i="11"/>
  <c r="G79" i="11"/>
  <c r="K79" i="11"/>
  <c r="AS79" i="11"/>
  <c r="BM79" i="11"/>
  <c r="S79" i="11"/>
  <c r="AY79" i="11"/>
  <c r="BI79" i="11"/>
  <c r="BG79" i="11"/>
  <c r="AI79" i="11"/>
  <c r="BK79" i="11"/>
  <c r="W79" i="11"/>
  <c r="AE79" i="11"/>
  <c r="O79" i="11"/>
  <c r="AO79" i="11"/>
  <c r="BO79" i="11"/>
  <c r="M79" i="11"/>
  <c r="Q79" i="11"/>
  <c r="AU79" i="11"/>
  <c r="AQ79" i="11"/>
  <c r="AM79" i="11"/>
  <c r="Y79" i="11"/>
  <c r="AC79" i="11"/>
  <c r="AA79" i="11"/>
  <c r="BC79" i="11"/>
  <c r="U79" i="11"/>
  <c r="AK79" i="11"/>
  <c r="AG79" i="11"/>
  <c r="BO98" i="11"/>
  <c r="Y98" i="11"/>
  <c r="AG98" i="11"/>
  <c r="AU98" i="11"/>
  <c r="AK98" i="11"/>
  <c r="AS98" i="11"/>
  <c r="BG98" i="11"/>
  <c r="M98" i="11"/>
  <c r="AW98" i="11"/>
  <c r="BE98" i="11"/>
  <c r="O98" i="11"/>
  <c r="BI98" i="11"/>
  <c r="K98" i="11"/>
  <c r="I98" i="11"/>
  <c r="W98" i="11"/>
  <c r="U98" i="11"/>
  <c r="AI98" i="11"/>
  <c r="AA98" i="11"/>
  <c r="AO98" i="11"/>
  <c r="AQ98" i="11"/>
  <c r="AM98" i="11"/>
  <c r="BA98" i="11"/>
  <c r="BC98" i="11"/>
  <c r="AE98" i="11"/>
  <c r="AY98" i="11"/>
  <c r="BM98" i="11"/>
  <c r="BK98" i="11"/>
  <c r="G98" i="11"/>
  <c r="AC98" i="11"/>
  <c r="Q98" i="11"/>
  <c r="S98" i="11"/>
  <c r="J137" i="7"/>
  <c r="C22" i="21" s="1"/>
  <c r="H229" i="7"/>
  <c r="BE323" i="11"/>
  <c r="AM323" i="11"/>
  <c r="AI323" i="11"/>
  <c r="AW323" i="11"/>
  <c r="BA323" i="11"/>
  <c r="BO323" i="11"/>
  <c r="BK323" i="11"/>
  <c r="AU323" i="11"/>
  <c r="BI323" i="11"/>
  <c r="G323" i="11"/>
  <c r="I323" i="11"/>
  <c r="AC323" i="11"/>
  <c r="BG323" i="11"/>
  <c r="AA323" i="11"/>
  <c r="S323" i="11"/>
  <c r="U323" i="11"/>
  <c r="BM323" i="11"/>
  <c r="M323" i="11"/>
  <c r="AY323" i="11"/>
  <c r="AE323" i="11"/>
  <c r="AG323" i="11"/>
  <c r="K323" i="11"/>
  <c r="Y323" i="11"/>
  <c r="Q323" i="11"/>
  <c r="AQ323" i="11"/>
  <c r="AS323" i="11"/>
  <c r="O323" i="11"/>
  <c r="W323" i="11"/>
  <c r="AK323" i="11"/>
  <c r="AO323" i="11"/>
  <c r="BC323" i="11"/>
  <c r="J381" i="7"/>
  <c r="H392" i="7"/>
  <c r="H419" i="7"/>
  <c r="J431" i="7"/>
  <c r="H479" i="7"/>
  <c r="J492" i="7"/>
  <c r="C43" i="21" s="1"/>
  <c r="BM222" i="11"/>
  <c r="BG222" i="11"/>
  <c r="BO222" i="11"/>
  <c r="AQ222" i="11"/>
  <c r="AG222" i="11"/>
  <c r="W222" i="11"/>
  <c r="M222" i="11"/>
  <c r="AA222" i="11"/>
  <c r="AO222" i="11"/>
  <c r="G222" i="11"/>
  <c r="AE222" i="11"/>
  <c r="BE222" i="11"/>
  <c r="AU222" i="11"/>
  <c r="Y222" i="11"/>
  <c r="AM222" i="11"/>
  <c r="BA222" i="11"/>
  <c r="AK222" i="11"/>
  <c r="AY222" i="11"/>
  <c r="BC222" i="11"/>
  <c r="U222" i="11"/>
  <c r="AW222" i="11"/>
  <c r="BK222" i="11"/>
  <c r="K222" i="11"/>
  <c r="AI222" i="11"/>
  <c r="AS222" i="11"/>
  <c r="BI222" i="11"/>
  <c r="Q222" i="11"/>
  <c r="S222" i="11"/>
  <c r="I222" i="11"/>
  <c r="O222" i="11"/>
  <c r="AC222" i="11"/>
  <c r="H64" i="7"/>
  <c r="J229" i="7"/>
  <c r="C29" i="21" s="1"/>
  <c r="H332" i="7"/>
  <c r="J352" i="7"/>
  <c r="C34" i="21" s="1"/>
  <c r="BK363" i="11"/>
  <c r="AQ363" i="11"/>
  <c r="BC363" i="11"/>
  <c r="BI363" i="11"/>
  <c r="BG363" i="11"/>
  <c r="K363" i="11"/>
  <c r="Q363" i="11"/>
  <c r="O363" i="11"/>
  <c r="I363" i="11"/>
  <c r="AE363" i="11"/>
  <c r="AG363" i="11"/>
  <c r="M363" i="11"/>
  <c r="AA363" i="11"/>
  <c r="AC363" i="11"/>
  <c r="AU363" i="11"/>
  <c r="BA363" i="11"/>
  <c r="Y363" i="11"/>
  <c r="AM363" i="11"/>
  <c r="G363" i="11"/>
  <c r="AS363" i="11"/>
  <c r="AO363" i="11"/>
  <c r="BO363" i="11"/>
  <c r="S363" i="11"/>
  <c r="AK363" i="11"/>
  <c r="AY363" i="11"/>
  <c r="U363" i="11"/>
  <c r="W363" i="11"/>
  <c r="BM363" i="11"/>
  <c r="BE363" i="11"/>
  <c r="AI363" i="11"/>
  <c r="AW363" i="11"/>
  <c r="J392" i="7"/>
  <c r="J419" i="7"/>
  <c r="H452" i="7"/>
  <c r="J479" i="7"/>
  <c r="C40" i="21" s="1"/>
  <c r="J512" i="7"/>
  <c r="C49" i="21" s="1"/>
  <c r="BK69" i="11"/>
  <c r="U69" i="11"/>
  <c r="AK69" i="11"/>
  <c r="BC69" i="11"/>
  <c r="AA69" i="11"/>
  <c r="G69" i="11"/>
  <c r="O69" i="11"/>
  <c r="S69" i="11"/>
  <c r="AI69" i="11"/>
  <c r="BA69" i="11"/>
  <c r="M69" i="11"/>
  <c r="AM69" i="11"/>
  <c r="W69" i="11"/>
  <c r="BG69" i="11"/>
  <c r="Q69" i="11"/>
  <c r="AG69" i="11"/>
  <c r="AW69" i="11"/>
  <c r="BO69" i="11"/>
  <c r="AC69" i="11"/>
  <c r="AY69" i="11"/>
  <c r="AU69" i="11"/>
  <c r="BM69" i="11"/>
  <c r="K69" i="11"/>
  <c r="AQ69" i="11"/>
  <c r="AS69" i="11"/>
  <c r="AE69" i="11"/>
  <c r="BI69" i="11"/>
  <c r="I69" i="11"/>
  <c r="Y69" i="11"/>
  <c r="BE69" i="11"/>
  <c r="AO69" i="11"/>
  <c r="H86" i="7"/>
  <c r="H105" i="7"/>
  <c r="H48" i="7"/>
  <c r="H76" i="7"/>
  <c r="J105" i="7"/>
  <c r="C20" i="21" s="1"/>
  <c r="H119" i="7"/>
  <c r="AS150" i="11"/>
  <c r="AM150" i="11"/>
  <c r="S150" i="11"/>
  <c r="U150" i="11"/>
  <c r="AU150" i="11"/>
  <c r="BI150" i="11"/>
  <c r="AY150" i="11"/>
  <c r="AE150" i="11"/>
  <c r="AG150" i="11"/>
  <c r="BG150" i="11"/>
  <c r="AA150" i="11"/>
  <c r="Q150" i="11"/>
  <c r="AQ150" i="11"/>
  <c r="BE150" i="11"/>
  <c r="M150" i="11"/>
  <c r="BK150" i="11"/>
  <c r="AO150" i="11"/>
  <c r="BC150" i="11"/>
  <c r="K150" i="11"/>
  <c r="Y150" i="11"/>
  <c r="AC150" i="11"/>
  <c r="BA150" i="11"/>
  <c r="BO150" i="11"/>
  <c r="W150" i="11"/>
  <c r="AK150" i="11"/>
  <c r="BM150" i="11"/>
  <c r="O150" i="11"/>
  <c r="G150" i="11"/>
  <c r="I150" i="11"/>
  <c r="AI150" i="11"/>
  <c r="AW150" i="11"/>
  <c r="BO183" i="11"/>
  <c r="AA183" i="11"/>
  <c r="BM183" i="11"/>
  <c r="AS183" i="11"/>
  <c r="BG183" i="11"/>
  <c r="BK183" i="11"/>
  <c r="AY183" i="11"/>
  <c r="S183" i="11"/>
  <c r="BE183" i="11"/>
  <c r="M183" i="11"/>
  <c r="AM183" i="11"/>
  <c r="Q183" i="11"/>
  <c r="AQ183" i="11"/>
  <c r="K183" i="11"/>
  <c r="Y183" i="11"/>
  <c r="G183" i="11"/>
  <c r="AC183" i="11"/>
  <c r="I183" i="11"/>
  <c r="W183" i="11"/>
  <c r="AK183" i="11"/>
  <c r="AE183" i="11"/>
  <c r="AO183" i="11"/>
  <c r="U183" i="11"/>
  <c r="AI183" i="11"/>
  <c r="AW183" i="11"/>
  <c r="BC183" i="11"/>
  <c r="O183" i="11"/>
  <c r="BA183" i="11"/>
  <c r="AG183" i="11"/>
  <c r="AU183" i="11"/>
  <c r="BI183" i="11"/>
  <c r="BG204" i="11"/>
  <c r="Y204" i="11"/>
  <c r="AA204" i="11"/>
  <c r="BA204" i="11"/>
  <c r="BC204" i="11"/>
  <c r="AI204" i="11"/>
  <c r="AM204" i="11"/>
  <c r="BM204" i="11"/>
  <c r="BO204" i="11"/>
  <c r="I204" i="11"/>
  <c r="AU204" i="11"/>
  <c r="AO204" i="11"/>
  <c r="AK204" i="11"/>
  <c r="AY204" i="11"/>
  <c r="G204" i="11"/>
  <c r="U204" i="11"/>
  <c r="BI204" i="11"/>
  <c r="W204" i="11"/>
  <c r="AW204" i="11"/>
  <c r="BK204" i="11"/>
  <c r="Q204" i="11"/>
  <c r="S204" i="11"/>
  <c r="AG204" i="11"/>
  <c r="M204" i="11"/>
  <c r="AC204" i="11"/>
  <c r="AE204" i="11"/>
  <c r="AS204" i="11"/>
  <c r="K204" i="11"/>
  <c r="O204" i="11"/>
  <c r="AQ204" i="11"/>
  <c r="BE204" i="11"/>
  <c r="BE241" i="11"/>
  <c r="O241" i="11"/>
  <c r="K241" i="11"/>
  <c r="Y241" i="11"/>
  <c r="AO241" i="11"/>
  <c r="BC241" i="11"/>
  <c r="AM241" i="11"/>
  <c r="W241" i="11"/>
  <c r="AK241" i="11"/>
  <c r="BM241" i="11"/>
  <c r="BO241" i="11"/>
  <c r="BK241" i="11"/>
  <c r="AI241" i="11"/>
  <c r="AW241" i="11"/>
  <c r="G241" i="11"/>
  <c r="I241" i="11"/>
  <c r="Q241" i="11"/>
  <c r="AU241" i="11"/>
  <c r="BI241" i="11"/>
  <c r="S241" i="11"/>
  <c r="U241" i="11"/>
  <c r="AC241" i="11"/>
  <c r="BG241" i="11"/>
  <c r="AA241" i="11"/>
  <c r="AE241" i="11"/>
  <c r="AG241" i="11"/>
  <c r="BA241" i="11"/>
  <c r="M241" i="11"/>
  <c r="AY241" i="11"/>
  <c r="AQ241" i="11"/>
  <c r="AS241" i="11"/>
  <c r="BM278" i="11"/>
  <c r="I278" i="11"/>
  <c r="BC278" i="11"/>
  <c r="BE278" i="11"/>
  <c r="W278" i="11"/>
  <c r="AK278" i="11"/>
  <c r="AY278" i="11"/>
  <c r="AS278" i="11"/>
  <c r="AI278" i="11"/>
  <c r="AW278" i="11"/>
  <c r="BK278" i="11"/>
  <c r="G278" i="11"/>
  <c r="AE278" i="11"/>
  <c r="AU278" i="11"/>
  <c r="BI278" i="11"/>
  <c r="Q278" i="11"/>
  <c r="AQ278" i="11"/>
  <c r="BO278" i="11"/>
  <c r="BG278" i="11"/>
  <c r="O278" i="11"/>
  <c r="AC278" i="11"/>
  <c r="AG278" i="11"/>
  <c r="M278" i="11"/>
  <c r="AA278" i="11"/>
  <c r="AO278" i="11"/>
  <c r="S278" i="11"/>
  <c r="U278" i="11"/>
  <c r="K278" i="11"/>
  <c r="Y278" i="11"/>
  <c r="AM278" i="11"/>
  <c r="BA278" i="11"/>
  <c r="H322" i="7"/>
  <c r="J332" i="7"/>
  <c r="C33" i="21" s="1"/>
  <c r="H361" i="7"/>
  <c r="H372" i="7"/>
  <c r="H447" i="7"/>
  <c r="J452" i="7"/>
  <c r="H458" i="7"/>
  <c r="I22" i="11"/>
  <c r="BK22" i="11"/>
  <c r="AQ22" i="11"/>
  <c r="AO22" i="11"/>
  <c r="AM22" i="11"/>
  <c r="Y22" i="11"/>
  <c r="AG22" i="11"/>
  <c r="AE22" i="11"/>
  <c r="AC22" i="11"/>
  <c r="BG22" i="11"/>
  <c r="U22" i="11"/>
  <c r="Q22" i="11"/>
  <c r="AU22" i="11"/>
  <c r="AS22" i="11"/>
  <c r="M22" i="11"/>
  <c r="S22" i="11"/>
  <c r="AI22" i="11"/>
  <c r="BA22" i="11"/>
  <c r="AW22" i="11"/>
  <c r="AY22" i="11"/>
  <c r="G22" i="11"/>
  <c r="O22" i="11"/>
  <c r="W22" i="11"/>
  <c r="K22" i="11"/>
  <c r="AK22" i="11"/>
  <c r="BO22" i="11"/>
  <c r="BM22" i="11"/>
  <c r="AA22" i="11"/>
  <c r="BI22" i="11"/>
  <c r="BE22" i="11"/>
  <c r="BC22" i="11"/>
  <c r="J64" i="7"/>
  <c r="C17" i="21" s="1"/>
  <c r="J48" i="7"/>
  <c r="C16" i="21" s="1"/>
  <c r="J76" i="7"/>
  <c r="C18" i="21" s="1"/>
  <c r="J119" i="7"/>
  <c r="C21" i="21" s="1"/>
  <c r="BM140" i="11"/>
  <c r="AQ140" i="11"/>
  <c r="W140" i="11"/>
  <c r="AK140" i="11"/>
  <c r="AY140" i="11"/>
  <c r="AE140" i="11"/>
  <c r="AI140" i="11"/>
  <c r="AW140" i="11"/>
  <c r="BK140" i="11"/>
  <c r="BO140" i="11"/>
  <c r="AU140" i="11"/>
  <c r="BI140" i="11"/>
  <c r="Q140" i="11"/>
  <c r="AG140" i="11"/>
  <c r="S140" i="11"/>
  <c r="BG140" i="11"/>
  <c r="O140" i="11"/>
  <c r="AC140" i="11"/>
  <c r="I140" i="11"/>
  <c r="BC140" i="11"/>
  <c r="U140" i="11"/>
  <c r="M140" i="11"/>
  <c r="AA140" i="11"/>
  <c r="AO140" i="11"/>
  <c r="G140" i="11"/>
  <c r="AS140" i="11"/>
  <c r="BE140" i="11"/>
  <c r="K140" i="11"/>
  <c r="Y140" i="11"/>
  <c r="AM140" i="11"/>
  <c r="BA140" i="11"/>
  <c r="H157" i="7"/>
  <c r="BE167" i="11"/>
  <c r="BA167" i="11"/>
  <c r="K167" i="11"/>
  <c r="Y167" i="11"/>
  <c r="AM167" i="11"/>
  <c r="S167" i="11"/>
  <c r="G167" i="11"/>
  <c r="W167" i="11"/>
  <c r="AK167" i="11"/>
  <c r="AY167" i="11"/>
  <c r="I167" i="11"/>
  <c r="AE167" i="11"/>
  <c r="AI167" i="11"/>
  <c r="AW167" i="11"/>
  <c r="BK167" i="11"/>
  <c r="U167" i="11"/>
  <c r="AQ167" i="11"/>
  <c r="AU167" i="11"/>
  <c r="BI167" i="11"/>
  <c r="AO167" i="11"/>
  <c r="AG167" i="11"/>
  <c r="BC167" i="11"/>
  <c r="BG167" i="11"/>
  <c r="O167" i="11"/>
  <c r="AC167" i="11"/>
  <c r="AS167" i="11"/>
  <c r="Q167" i="11"/>
  <c r="BO167" i="11"/>
  <c r="M167" i="11"/>
  <c r="AA167" i="11"/>
  <c r="BM167" i="11"/>
  <c r="H190" i="7"/>
  <c r="BM194" i="11"/>
  <c r="AW194" i="11"/>
  <c r="S194" i="11"/>
  <c r="BK194" i="11"/>
  <c r="I194" i="11"/>
  <c r="AI194" i="11"/>
  <c r="Q194" i="11"/>
  <c r="G194" i="11"/>
  <c r="Y194" i="11"/>
  <c r="BC194" i="11"/>
  <c r="O194" i="11"/>
  <c r="AC194" i="11"/>
  <c r="AE194" i="11"/>
  <c r="AQ194" i="11"/>
  <c r="AS194" i="11"/>
  <c r="U194" i="11"/>
  <c r="AA194" i="11"/>
  <c r="AO194" i="11"/>
  <c r="BO194" i="11"/>
  <c r="AG194" i="11"/>
  <c r="K194" i="11"/>
  <c r="BI194" i="11"/>
  <c r="AK194" i="11"/>
  <c r="AM194" i="11"/>
  <c r="BA194" i="11"/>
  <c r="W194" i="11"/>
  <c r="BG194" i="11"/>
  <c r="AU194" i="11"/>
  <c r="M194" i="11"/>
  <c r="BE194" i="11"/>
  <c r="AY194" i="11"/>
  <c r="H211" i="7"/>
  <c r="H248" i="7"/>
  <c r="BE264" i="11"/>
  <c r="O264" i="11"/>
  <c r="W264" i="11"/>
  <c r="AK264" i="11"/>
  <c r="AO264" i="11"/>
  <c r="BC264" i="11"/>
  <c r="AM264" i="11"/>
  <c r="AI264" i="11"/>
  <c r="AW264" i="11"/>
  <c r="BM264" i="11"/>
  <c r="BO264" i="11"/>
  <c r="BK264" i="11"/>
  <c r="AU264" i="11"/>
  <c r="BI264" i="11"/>
  <c r="G264" i="11"/>
  <c r="I264" i="11"/>
  <c r="Q264" i="11"/>
  <c r="BG264" i="11"/>
  <c r="AA264" i="11"/>
  <c r="S264" i="11"/>
  <c r="U264" i="11"/>
  <c r="BA264" i="11"/>
  <c r="M264" i="11"/>
  <c r="AY264" i="11"/>
  <c r="AE264" i="11"/>
  <c r="AG264" i="11"/>
  <c r="K264" i="11"/>
  <c r="Y264" i="11"/>
  <c r="AC264" i="11"/>
  <c r="AQ264" i="11"/>
  <c r="AS264" i="11"/>
  <c r="J322" i="7"/>
  <c r="C32" i="21" s="1"/>
  <c r="J361" i="7"/>
  <c r="J372" i="7"/>
  <c r="H400" i="7"/>
  <c r="H412" i="7"/>
  <c r="J458" i="7"/>
  <c r="H469" i="7"/>
  <c r="M41" i="11"/>
  <c r="BO41" i="11"/>
  <c r="AC41" i="11"/>
  <c r="BK41" i="11"/>
  <c r="AY41" i="11"/>
  <c r="BM41" i="11"/>
  <c r="AO41" i="11"/>
  <c r="BA41" i="11"/>
  <c r="AA41" i="11"/>
  <c r="AQ41" i="11"/>
  <c r="Q41" i="11"/>
  <c r="S41" i="11"/>
  <c r="BG41" i="11"/>
  <c r="BC41" i="11"/>
  <c r="AM41" i="11"/>
  <c r="AE41" i="11"/>
  <c r="O41" i="11"/>
  <c r="G41" i="11"/>
  <c r="BE41" i="11"/>
  <c r="AW41" i="11"/>
  <c r="AS41" i="11"/>
  <c r="AU41" i="11"/>
  <c r="Y41" i="11"/>
  <c r="BI41" i="11"/>
  <c r="AK41" i="11"/>
  <c r="AG41" i="11"/>
  <c r="K41" i="11"/>
  <c r="AI41" i="11"/>
  <c r="U41" i="11"/>
  <c r="W41" i="11"/>
  <c r="I41" i="11"/>
  <c r="BI112" i="11"/>
  <c r="Q112" i="11"/>
  <c r="S112" i="11"/>
  <c r="U112" i="11"/>
  <c r="AI112" i="11"/>
  <c r="AW112" i="11"/>
  <c r="O112" i="11"/>
  <c r="AC112" i="11"/>
  <c r="AE112" i="11"/>
  <c r="AG112" i="11"/>
  <c r="AU112" i="11"/>
  <c r="AA112" i="11"/>
  <c r="AO112" i="11"/>
  <c r="AQ112" i="11"/>
  <c r="AS112" i="11"/>
  <c r="BG112" i="11"/>
  <c r="AM112" i="11"/>
  <c r="BA112" i="11"/>
  <c r="BC112" i="11"/>
  <c r="BE112" i="11"/>
  <c r="M112" i="11"/>
  <c r="AY112" i="11"/>
  <c r="BM112" i="11"/>
  <c r="BO112" i="11"/>
  <c r="K112" i="11"/>
  <c r="Y112" i="11"/>
  <c r="BK112" i="11"/>
  <c r="G112" i="11"/>
  <c r="I112" i="11"/>
  <c r="W112" i="11"/>
  <c r="AK112" i="11"/>
  <c r="H29" i="7"/>
  <c r="J29" i="7"/>
  <c r="C15" i="21" s="1"/>
  <c r="BE40" i="11"/>
  <c r="W40" i="11"/>
  <c r="AK40" i="11"/>
  <c r="BA40" i="11"/>
  <c r="G40" i="11"/>
  <c r="AS40" i="11"/>
  <c r="K40" i="11"/>
  <c r="AY40" i="11"/>
  <c r="U40" i="11"/>
  <c r="AI40" i="11"/>
  <c r="AW40" i="11"/>
  <c r="BM40" i="11"/>
  <c r="S40" i="11"/>
  <c r="AM40" i="11"/>
  <c r="AU40" i="11"/>
  <c r="BI40" i="11"/>
  <c r="AE40" i="11"/>
  <c r="BO40" i="11"/>
  <c r="BG40" i="11"/>
  <c r="AA40" i="11"/>
  <c r="Q40" i="11"/>
  <c r="AQ40" i="11"/>
  <c r="AG40" i="11"/>
  <c r="Y40" i="11"/>
  <c r="O40" i="11"/>
  <c r="M40" i="11"/>
  <c r="BK40" i="11"/>
  <c r="AC40" i="11"/>
  <c r="BC40" i="11"/>
  <c r="I40" i="11"/>
  <c r="AO40" i="11"/>
  <c r="BM130" i="11"/>
  <c r="U130" i="11"/>
  <c r="K130" i="11"/>
  <c r="Y130" i="11"/>
  <c r="AM130" i="11"/>
  <c r="BA130" i="11"/>
  <c r="AS130" i="11"/>
  <c r="W130" i="11"/>
  <c r="AK130" i="11"/>
  <c r="AY130" i="11"/>
  <c r="AQ130" i="11"/>
  <c r="AE130" i="11"/>
  <c r="G130" i="11"/>
  <c r="AI130" i="11"/>
  <c r="AW130" i="11"/>
  <c r="BK130" i="11"/>
  <c r="I130" i="11"/>
  <c r="BE130" i="11"/>
  <c r="S130" i="11"/>
  <c r="AG130" i="11"/>
  <c r="AU130" i="11"/>
  <c r="BI130" i="11"/>
  <c r="Q130" i="11"/>
  <c r="BC130" i="11"/>
  <c r="BG130" i="11"/>
  <c r="O130" i="11"/>
  <c r="AC130" i="11"/>
  <c r="BO130" i="11"/>
  <c r="M130" i="11"/>
  <c r="AA130" i="11"/>
  <c r="AO130" i="11"/>
  <c r="H147" i="7"/>
  <c r="J157" i="7"/>
  <c r="C24" i="21" s="1"/>
  <c r="H174" i="7"/>
  <c r="J190" i="7"/>
  <c r="C26" i="21" s="1"/>
  <c r="H201" i="7"/>
  <c r="J211" i="7"/>
  <c r="C28" i="21" s="1"/>
  <c r="J248" i="7"/>
  <c r="C30" i="21" s="1"/>
  <c r="BG311" i="11"/>
  <c r="AW311" i="11"/>
  <c r="AA311" i="11"/>
  <c r="BA311" i="11"/>
  <c r="BO311" i="11"/>
  <c r="W311" i="11"/>
  <c r="AM311" i="11"/>
  <c r="BM311" i="11"/>
  <c r="G311" i="11"/>
  <c r="I311" i="11"/>
  <c r="AI311" i="11"/>
  <c r="M311" i="11"/>
  <c r="BI311" i="11"/>
  <c r="AY311" i="11"/>
  <c r="S311" i="11"/>
  <c r="U311" i="11"/>
  <c r="AU311" i="11"/>
  <c r="K311" i="11"/>
  <c r="Y311" i="11"/>
  <c r="BK311" i="11"/>
  <c r="Q311" i="11"/>
  <c r="AE311" i="11"/>
  <c r="AG311" i="11"/>
  <c r="AK311" i="11"/>
  <c r="AC311" i="11"/>
  <c r="AQ311" i="11"/>
  <c r="AS311" i="11"/>
  <c r="O311" i="11"/>
  <c r="AO311" i="11"/>
  <c r="BC311" i="11"/>
  <c r="BE311" i="11"/>
  <c r="BE372" i="11"/>
  <c r="AM372" i="11"/>
  <c r="S372" i="11"/>
  <c r="W372" i="11"/>
  <c r="AK372" i="11"/>
  <c r="BM372" i="11"/>
  <c r="AY372" i="11"/>
  <c r="AE372" i="11"/>
  <c r="AI372" i="11"/>
  <c r="AW372" i="11"/>
  <c r="I372" i="11"/>
  <c r="Q372" i="11"/>
  <c r="AQ372" i="11"/>
  <c r="AU372" i="11"/>
  <c r="BI372" i="11"/>
  <c r="U372" i="11"/>
  <c r="AO372" i="11"/>
  <c r="BC372" i="11"/>
  <c r="BG372" i="11"/>
  <c r="AA372" i="11"/>
  <c r="AG372" i="11"/>
  <c r="BA372" i="11"/>
  <c r="BO372" i="11"/>
  <c r="M372" i="11"/>
  <c r="BK372" i="11"/>
  <c r="AS372" i="11"/>
  <c r="O372" i="11"/>
  <c r="G372" i="11"/>
  <c r="K372" i="11"/>
  <c r="Y372" i="11"/>
  <c r="AC372" i="11"/>
  <c r="J400" i="7"/>
  <c r="H442" i="7"/>
  <c r="J412" i="7"/>
  <c r="J469" i="7"/>
  <c r="BG302" i="11"/>
  <c r="AK302" i="11"/>
  <c r="M302" i="11"/>
  <c r="AM302" i="11"/>
  <c r="BA302" i="11"/>
  <c r="BC302" i="11"/>
  <c r="BI302" i="11"/>
  <c r="BK302" i="11"/>
  <c r="K302" i="11"/>
  <c r="AW302" i="11"/>
  <c r="Q302" i="11"/>
  <c r="S302" i="11"/>
  <c r="I302" i="11"/>
  <c r="Y302" i="11"/>
  <c r="AY302" i="11"/>
  <c r="BM302" i="11"/>
  <c r="BO302" i="11"/>
  <c r="AS302" i="11"/>
  <c r="G302" i="11"/>
  <c r="AG302" i="11"/>
  <c r="W302" i="11"/>
  <c r="U302" i="11"/>
  <c r="O302" i="11"/>
  <c r="AC302" i="11"/>
  <c r="AE302" i="11"/>
  <c r="AI302" i="11"/>
  <c r="BE302" i="11"/>
  <c r="AA302" i="11"/>
  <c r="AO302" i="11"/>
  <c r="AQ302" i="11"/>
  <c r="AU302" i="11"/>
  <c r="BG293" i="11"/>
  <c r="BA293" i="11"/>
  <c r="Q293" i="11"/>
  <c r="AQ293" i="11"/>
  <c r="AK293" i="11"/>
  <c r="AY293" i="11"/>
  <c r="I293" i="11"/>
  <c r="BM293" i="11"/>
  <c r="U293" i="11"/>
  <c r="K293" i="11"/>
  <c r="AG293" i="11"/>
  <c r="AC293" i="11"/>
  <c r="BC293" i="11"/>
  <c r="AO293" i="11"/>
  <c r="BO293" i="11"/>
  <c r="AW293" i="11"/>
  <c r="BK293" i="11"/>
  <c r="BI293" i="11"/>
  <c r="AS293" i="11"/>
  <c r="O293" i="11"/>
  <c r="W293" i="11"/>
  <c r="BE293" i="11"/>
  <c r="G293" i="11"/>
  <c r="M293" i="11"/>
  <c r="AA293" i="11"/>
  <c r="AI293" i="11"/>
  <c r="AE293" i="11"/>
  <c r="S293" i="11"/>
  <c r="Y293" i="11"/>
  <c r="AM293" i="11"/>
  <c r="AU293" i="11"/>
  <c r="BG284" i="11"/>
  <c r="AO284" i="11"/>
  <c r="BI284" i="11"/>
  <c r="AM284" i="11"/>
  <c r="AQ284" i="11"/>
  <c r="AS284" i="11"/>
  <c r="G284" i="11"/>
  <c r="M284" i="11"/>
  <c r="AC284" i="11"/>
  <c r="AY284" i="11"/>
  <c r="BC284" i="11"/>
  <c r="BE284" i="11"/>
  <c r="Q284" i="11"/>
  <c r="I284" i="11"/>
  <c r="AW284" i="11"/>
  <c r="BM284" i="11"/>
  <c r="BK284" i="11"/>
  <c r="BO284" i="11"/>
  <c r="K284" i="11"/>
  <c r="AK284" i="11"/>
  <c r="W284" i="11"/>
  <c r="BA284" i="11"/>
  <c r="O284" i="11"/>
  <c r="S284" i="11"/>
  <c r="U284" i="11"/>
  <c r="AI284" i="11"/>
  <c r="Y284" i="11"/>
  <c r="AA284" i="11"/>
  <c r="AE284" i="11"/>
  <c r="AG284" i="11"/>
  <c r="AU284" i="11"/>
  <c r="BG275" i="11"/>
  <c r="AK275" i="11"/>
  <c r="AQ275" i="11"/>
  <c r="AM275" i="11"/>
  <c r="AS275" i="11"/>
  <c r="AO275" i="11"/>
  <c r="W275" i="11"/>
  <c r="BA275" i="11"/>
  <c r="BI275" i="11"/>
  <c r="BO275" i="11"/>
  <c r="AY275" i="11"/>
  <c r="BE275" i="11"/>
  <c r="AE275" i="11"/>
  <c r="I275" i="11"/>
  <c r="G275" i="11"/>
  <c r="Q275" i="11"/>
  <c r="Y275" i="11"/>
  <c r="BK275" i="11"/>
  <c r="K275" i="11"/>
  <c r="AW275" i="11"/>
  <c r="BC275" i="11"/>
  <c r="BM275" i="11"/>
  <c r="O275" i="11"/>
  <c r="U275" i="11"/>
  <c r="AI275" i="11"/>
  <c r="M275" i="11"/>
  <c r="S275" i="11"/>
  <c r="AA275" i="11"/>
  <c r="AG275" i="11"/>
  <c r="AU275" i="11"/>
  <c r="BG191" i="11"/>
  <c r="U191" i="11"/>
  <c r="BI191" i="11"/>
  <c r="AS191" i="11"/>
  <c r="Q191" i="11"/>
  <c r="AY191" i="11"/>
  <c r="BE191" i="11"/>
  <c r="AK191" i="11"/>
  <c r="BA191" i="11"/>
  <c r="K191" i="11"/>
  <c r="BC191" i="11"/>
  <c r="AO191" i="11"/>
  <c r="S191" i="11"/>
  <c r="BM191" i="11"/>
  <c r="AG191" i="11"/>
  <c r="BK191" i="11"/>
  <c r="M191" i="11"/>
  <c r="G191" i="11"/>
  <c r="O191" i="11"/>
  <c r="Y191" i="11"/>
  <c r="I191" i="11"/>
  <c r="AW191" i="11"/>
  <c r="AA191" i="11"/>
  <c r="AI191" i="11"/>
  <c r="AE191" i="11"/>
  <c r="W191" i="11"/>
  <c r="AQ191" i="11"/>
  <c r="AC191" i="11"/>
  <c r="BO191" i="11"/>
  <c r="AM191" i="11"/>
  <c r="AU191" i="11"/>
  <c r="BG180" i="11"/>
  <c r="U180" i="11"/>
  <c r="I180" i="11"/>
  <c r="AA180" i="11"/>
  <c r="AU180" i="11"/>
  <c r="AO180" i="11"/>
  <c r="G180" i="11"/>
  <c r="AC180" i="11"/>
  <c r="AM180" i="11"/>
  <c r="BE180" i="11"/>
  <c r="Y180" i="11"/>
  <c r="S180" i="11"/>
  <c r="AS180" i="11"/>
  <c r="M180" i="11"/>
  <c r="AY180" i="11"/>
  <c r="BI180" i="11"/>
  <c r="AK180" i="11"/>
  <c r="AW180" i="11"/>
  <c r="AG180" i="11"/>
  <c r="W180" i="11"/>
  <c r="BO180" i="11"/>
  <c r="BA180" i="11"/>
  <c r="O180" i="11"/>
  <c r="AI180" i="11"/>
  <c r="AQ180" i="11"/>
  <c r="BC180" i="11"/>
  <c r="BM180" i="11"/>
  <c r="AE180" i="11"/>
  <c r="Q180" i="11"/>
  <c r="BK180" i="11"/>
  <c r="K180" i="11"/>
  <c r="BG179" i="11"/>
  <c r="BI179" i="11"/>
  <c r="AK179" i="11"/>
  <c r="AO179" i="11"/>
  <c r="AW179" i="11"/>
  <c r="Q179" i="11"/>
  <c r="O179" i="11"/>
  <c r="W179" i="11"/>
  <c r="BC179" i="11"/>
  <c r="BE179" i="11"/>
  <c r="BO179" i="11"/>
  <c r="AG179" i="11"/>
  <c r="AA179" i="11"/>
  <c r="AI179" i="11"/>
  <c r="I179" i="11"/>
  <c r="BA179" i="11"/>
  <c r="AM179" i="11"/>
  <c r="AU179" i="11"/>
  <c r="Y179" i="11"/>
  <c r="AS179" i="11"/>
  <c r="M179" i="11"/>
  <c r="BK179" i="11"/>
  <c r="AQ179" i="11"/>
  <c r="S179" i="11"/>
  <c r="U179" i="11"/>
  <c r="BM179" i="11"/>
  <c r="AE179" i="11"/>
  <c r="K179" i="11"/>
  <c r="G179" i="11"/>
  <c r="AC179" i="11"/>
  <c r="AY179" i="11"/>
  <c r="BG94" i="11"/>
  <c r="Y94" i="11"/>
  <c r="AS94" i="11"/>
  <c r="BK94" i="11"/>
  <c r="K94" i="11"/>
  <c r="AK94" i="11"/>
  <c r="AQ94" i="11"/>
  <c r="BM94" i="11"/>
  <c r="Q94" i="11"/>
  <c r="W94" i="11"/>
  <c r="U94" i="11"/>
  <c r="AE94" i="11"/>
  <c r="BI94" i="11"/>
  <c r="M94" i="11"/>
  <c r="AG94" i="11"/>
  <c r="O94" i="11"/>
  <c r="AI94" i="11"/>
  <c r="BA94" i="11"/>
  <c r="AA94" i="11"/>
  <c r="AU94" i="11"/>
  <c r="S94" i="11"/>
  <c r="BC94" i="11"/>
  <c r="AO94" i="11"/>
  <c r="I94" i="11"/>
  <c r="AW94" i="11"/>
  <c r="AM94" i="11"/>
  <c r="G94" i="11"/>
  <c r="BE94" i="11"/>
  <c r="AC94" i="11"/>
  <c r="BO94" i="11"/>
  <c r="AY94" i="11"/>
  <c r="BG96" i="11"/>
  <c r="S96" i="11"/>
  <c r="BC96" i="11"/>
  <c r="I96" i="11"/>
  <c r="AW96" i="11"/>
  <c r="O96" i="11"/>
  <c r="G96" i="11"/>
  <c r="AC96" i="11"/>
  <c r="BO96" i="11"/>
  <c r="Q96" i="11"/>
  <c r="AA96" i="11"/>
  <c r="AK96" i="11"/>
  <c r="BA96" i="11"/>
  <c r="W96" i="11"/>
  <c r="U96" i="11"/>
  <c r="Y96" i="11"/>
  <c r="AO96" i="11"/>
  <c r="AS96" i="11"/>
  <c r="AG96" i="11"/>
  <c r="AM96" i="11"/>
  <c r="K96" i="11"/>
  <c r="BE96" i="11"/>
  <c r="AQ96" i="11"/>
  <c r="BM96" i="11"/>
  <c r="AY96" i="11"/>
  <c r="BI96" i="11"/>
  <c r="M96" i="11"/>
  <c r="BK96" i="11"/>
  <c r="AI96" i="11"/>
  <c r="AE96" i="11"/>
  <c r="AU96" i="11"/>
  <c r="BG95" i="11"/>
  <c r="BI95" i="11"/>
  <c r="U95" i="11"/>
  <c r="M95" i="11"/>
  <c r="BA95" i="11"/>
  <c r="AI95" i="11"/>
  <c r="AO95" i="11"/>
  <c r="BE95" i="11"/>
  <c r="AE95" i="11"/>
  <c r="O95" i="11"/>
  <c r="AU95" i="11"/>
  <c r="G95" i="11"/>
  <c r="AC95" i="11"/>
  <c r="AM95" i="11"/>
  <c r="AK95" i="11"/>
  <c r="I95" i="11"/>
  <c r="AW95" i="11"/>
  <c r="AA95" i="11"/>
  <c r="BO95" i="11"/>
  <c r="Y95" i="11"/>
  <c r="AS95" i="11"/>
  <c r="Q95" i="11"/>
  <c r="AY95" i="11"/>
  <c r="K95" i="11"/>
  <c r="S95" i="11"/>
  <c r="BC95" i="11"/>
  <c r="AQ95" i="11"/>
  <c r="BM95" i="11"/>
  <c r="AG95" i="11"/>
  <c r="BK95" i="11"/>
  <c r="W95" i="11"/>
  <c r="BG97" i="11"/>
  <c r="Y97" i="11"/>
  <c r="AS97" i="11"/>
  <c r="U97" i="11"/>
  <c r="BA97" i="11"/>
  <c r="AA97" i="11"/>
  <c r="K97" i="11"/>
  <c r="AQ97" i="11"/>
  <c r="BM97" i="11"/>
  <c r="AM97" i="11"/>
  <c r="W97" i="11"/>
  <c r="AE97" i="11"/>
  <c r="BK97" i="11"/>
  <c r="AU97" i="11"/>
  <c r="BI97" i="11"/>
  <c r="M97" i="11"/>
  <c r="AY97" i="11"/>
  <c r="AI97" i="11"/>
  <c r="AK97" i="11"/>
  <c r="AO97" i="11"/>
  <c r="S97" i="11"/>
  <c r="BE97" i="11"/>
  <c r="I97" i="11"/>
  <c r="AW97" i="11"/>
  <c r="Q97" i="11"/>
  <c r="BC97" i="11"/>
  <c r="G97" i="11"/>
  <c r="AC97" i="11"/>
  <c r="BO97" i="11"/>
  <c r="AG97" i="11"/>
  <c r="O97" i="11"/>
  <c r="W21" i="11"/>
  <c r="AU21" i="11"/>
  <c r="AA21" i="11"/>
  <c r="AY21" i="11"/>
  <c r="AS21" i="11"/>
  <c r="I21" i="11"/>
  <c r="AG21" i="11"/>
  <c r="BE21" i="11"/>
  <c r="K21" i="11"/>
  <c r="AI21" i="11"/>
  <c r="BG21" i="11"/>
  <c r="U21" i="11"/>
  <c r="O21" i="11"/>
  <c r="AM21" i="11"/>
  <c r="BK21" i="11"/>
  <c r="M21" i="11"/>
  <c r="G21" i="11"/>
  <c r="AO21" i="11"/>
  <c r="Y21" i="11"/>
  <c r="BO21" i="11"/>
  <c r="AC21" i="11"/>
  <c r="S21" i="11"/>
  <c r="BI21" i="11"/>
  <c r="BC21" i="11"/>
  <c r="Q21" i="11"/>
  <c r="AW21" i="11"/>
  <c r="AQ21" i="11"/>
  <c r="AK21" i="11"/>
  <c r="AE21" i="11"/>
  <c r="BM21" i="11"/>
  <c r="BA21" i="11"/>
  <c r="M20" i="11"/>
  <c r="AO20" i="11"/>
  <c r="G20" i="11"/>
  <c r="AQ20" i="11"/>
  <c r="Q20" i="11"/>
  <c r="BA20" i="11"/>
  <c r="BO20" i="11"/>
  <c r="S20" i="11"/>
  <c r="BC20" i="11"/>
  <c r="AE20" i="11"/>
  <c r="AC20" i="11"/>
  <c r="BM20" i="11"/>
  <c r="AI20" i="11"/>
  <c r="Y20" i="11"/>
  <c r="O20" i="11"/>
  <c r="AK20" i="11"/>
  <c r="W20" i="11"/>
  <c r="BE20" i="11"/>
  <c r="BK20" i="11"/>
  <c r="AU20" i="11"/>
  <c r="K20" i="11"/>
  <c r="AS20" i="11"/>
  <c r="AY20" i="11"/>
  <c r="AG20" i="11"/>
  <c r="AM20" i="11"/>
  <c r="BI20" i="11"/>
  <c r="BG20" i="11"/>
  <c r="U20" i="11"/>
  <c r="AA20" i="11"/>
  <c r="AW20" i="11"/>
  <c r="I20" i="11"/>
  <c r="BO491" i="11"/>
  <c r="BM491" i="11"/>
  <c r="BK491" i="11"/>
  <c r="BI491" i="11"/>
  <c r="BG491" i="11"/>
  <c r="BE491" i="11"/>
  <c r="BC491" i="11"/>
  <c r="BA491" i="11"/>
  <c r="AY491" i="11"/>
  <c r="AW491" i="11"/>
  <c r="AU491" i="11"/>
  <c r="AS491" i="11"/>
  <c r="AQ491" i="11"/>
  <c r="AO491" i="11"/>
  <c r="AM491" i="11"/>
  <c r="AK491" i="11"/>
  <c r="AI491" i="11"/>
  <c r="AG491" i="11"/>
  <c r="AE491" i="11"/>
  <c r="AC491" i="11"/>
  <c r="AA491" i="11"/>
  <c r="Y491" i="11"/>
  <c r="W491" i="11"/>
  <c r="U491" i="11"/>
  <c r="S491" i="11"/>
  <c r="Q491" i="11"/>
  <c r="O491" i="11"/>
  <c r="M491" i="11"/>
  <c r="K491" i="11"/>
  <c r="I491" i="11"/>
  <c r="G491" i="11"/>
  <c r="BO468" i="11"/>
  <c r="BM468" i="11"/>
  <c r="BK468" i="11"/>
  <c r="BI468" i="11"/>
  <c r="BG468" i="11"/>
  <c r="BE468" i="11"/>
  <c r="BC468" i="11"/>
  <c r="BA468" i="11"/>
  <c r="AY468" i="11"/>
  <c r="AW468" i="11"/>
  <c r="AU468" i="11"/>
  <c r="AS468" i="11"/>
  <c r="AQ468" i="11"/>
  <c r="AO468" i="11"/>
  <c r="AM468" i="11"/>
  <c r="AK468" i="11"/>
  <c r="AI468" i="11"/>
  <c r="AG468" i="11"/>
  <c r="AE468" i="11"/>
  <c r="AC468" i="11"/>
  <c r="AA468" i="11"/>
  <c r="Y468" i="11"/>
  <c r="W468" i="11"/>
  <c r="U468" i="11"/>
  <c r="S468" i="11"/>
  <c r="Q468" i="11"/>
  <c r="O468" i="11"/>
  <c r="M468" i="11"/>
  <c r="K468" i="11"/>
  <c r="I468" i="11"/>
  <c r="G468" i="11"/>
  <c r="BO447" i="11"/>
  <c r="BM447" i="11"/>
  <c r="BK447" i="11"/>
  <c r="BI447" i="11"/>
  <c r="BG447" i="11"/>
  <c r="BE447" i="11"/>
  <c r="BC447" i="11"/>
  <c r="BA447" i="11"/>
  <c r="AY447" i="11"/>
  <c r="AW447" i="11"/>
  <c r="AU447" i="11"/>
  <c r="AS447" i="11"/>
  <c r="AQ447" i="11"/>
  <c r="AO447" i="11"/>
  <c r="AM447" i="11"/>
  <c r="AK447" i="11"/>
  <c r="AI447" i="11"/>
  <c r="AG447" i="11"/>
  <c r="AE447" i="11"/>
  <c r="AC447" i="11"/>
  <c r="AA447" i="11"/>
  <c r="Y447" i="11"/>
  <c r="W447" i="11"/>
  <c r="U447" i="11"/>
  <c r="S447" i="11"/>
  <c r="Q447" i="11"/>
  <c r="O447" i="11"/>
  <c r="M447" i="11"/>
  <c r="K447" i="11"/>
  <c r="I447" i="11"/>
  <c r="G447" i="11"/>
  <c r="BO309" i="11"/>
  <c r="BM309" i="11"/>
  <c r="BK309" i="11"/>
  <c r="BI309" i="11"/>
  <c r="BG309" i="11"/>
  <c r="BE309" i="11"/>
  <c r="BC309" i="11"/>
  <c r="BA309" i="11"/>
  <c r="AY309" i="11"/>
  <c r="AW309" i="11"/>
  <c r="AU309" i="11"/>
  <c r="AS309" i="11"/>
  <c r="AQ309" i="11"/>
  <c r="AO309" i="11"/>
  <c r="AM309" i="11"/>
  <c r="AK309" i="11"/>
  <c r="AI309" i="11"/>
  <c r="AG309" i="11"/>
  <c r="AE309" i="11"/>
  <c r="AC309" i="11"/>
  <c r="AA309" i="11"/>
  <c r="Y309" i="11"/>
  <c r="W309" i="11"/>
  <c r="U309" i="11"/>
  <c r="S309" i="11"/>
  <c r="Q309" i="11"/>
  <c r="O309" i="11"/>
  <c r="M309" i="11"/>
  <c r="K309" i="11"/>
  <c r="I309" i="11"/>
  <c r="G309" i="11"/>
  <c r="BO300" i="11"/>
  <c r="BM300" i="11"/>
  <c r="BK300" i="11"/>
  <c r="BI300" i="11"/>
  <c r="BG300" i="11"/>
  <c r="BE300" i="11"/>
  <c r="BC300" i="11"/>
  <c r="BA300" i="11"/>
  <c r="AY300" i="11"/>
  <c r="AW300" i="11"/>
  <c r="AU300" i="11"/>
  <c r="AS300" i="11"/>
  <c r="AQ300" i="11"/>
  <c r="AO300" i="11"/>
  <c r="AM300" i="11"/>
  <c r="AK300" i="11"/>
  <c r="AI300" i="11"/>
  <c r="AG300" i="11"/>
  <c r="AE300" i="11"/>
  <c r="AC300" i="11"/>
  <c r="AA300" i="11"/>
  <c r="Y300" i="11"/>
  <c r="W300" i="11"/>
  <c r="U300" i="11"/>
  <c r="S300" i="11"/>
  <c r="Q300" i="11"/>
  <c r="O300" i="11"/>
  <c r="M300" i="11"/>
  <c r="K300" i="11"/>
  <c r="I300" i="11"/>
  <c r="G300" i="11"/>
  <c r="BO282" i="11"/>
  <c r="BM282" i="11"/>
  <c r="BK282" i="11"/>
  <c r="BI282" i="11"/>
  <c r="BG282" i="11"/>
  <c r="BE282" i="11"/>
  <c r="BC282" i="11"/>
  <c r="BA282" i="11"/>
  <c r="AY282" i="11"/>
  <c r="AW282" i="11"/>
  <c r="AU282" i="11"/>
  <c r="AS282" i="11"/>
  <c r="AQ282" i="11"/>
  <c r="AO282" i="11"/>
  <c r="AM282" i="11"/>
  <c r="AK282" i="11"/>
  <c r="AI282" i="11"/>
  <c r="AG282" i="11"/>
  <c r="AE282" i="11"/>
  <c r="AC282" i="11"/>
  <c r="AA282" i="11"/>
  <c r="Y282" i="11"/>
  <c r="W282" i="11"/>
  <c r="U282" i="11"/>
  <c r="S282" i="11"/>
  <c r="Q282" i="11"/>
  <c r="O282" i="11"/>
  <c r="M282" i="11"/>
  <c r="K282" i="11"/>
  <c r="I282" i="11"/>
  <c r="G282" i="11"/>
  <c r="BO273" i="11"/>
  <c r="BM273" i="11"/>
  <c r="BK273" i="11"/>
  <c r="BI273" i="11"/>
  <c r="BG273" i="11"/>
  <c r="BE273" i="11"/>
  <c r="BC273" i="11"/>
  <c r="BA273" i="11"/>
  <c r="AY273" i="11"/>
  <c r="AW273" i="11"/>
  <c r="AU273" i="11"/>
  <c r="AS273" i="11"/>
  <c r="AQ273" i="11"/>
  <c r="AO273" i="11"/>
  <c r="AM273" i="11"/>
  <c r="AK273" i="11"/>
  <c r="AI273" i="11"/>
  <c r="AG273" i="11"/>
  <c r="AE273" i="11"/>
  <c r="AA273" i="11"/>
  <c r="Y273" i="11"/>
  <c r="W273" i="11"/>
  <c r="U273" i="11"/>
  <c r="S273" i="11"/>
  <c r="Q273" i="11"/>
  <c r="O273" i="11"/>
  <c r="M273" i="11"/>
  <c r="K273" i="11"/>
  <c r="I273" i="11"/>
  <c r="G273" i="11"/>
  <c r="BO108" i="11"/>
  <c r="BM108" i="11"/>
  <c r="BK108" i="11"/>
  <c r="BI108" i="11"/>
  <c r="BG108" i="11"/>
  <c r="BE108" i="11"/>
  <c r="BC108" i="11"/>
  <c r="BA108" i="11"/>
  <c r="AY108" i="11"/>
  <c r="AW108" i="11"/>
  <c r="AU108" i="11"/>
  <c r="AS108" i="11"/>
  <c r="AQ108" i="11"/>
  <c r="AO108" i="11"/>
  <c r="AM108" i="11"/>
  <c r="AK108" i="11"/>
  <c r="AI108" i="11"/>
  <c r="AG108" i="11"/>
  <c r="AE108" i="11"/>
  <c r="AC108" i="11"/>
  <c r="AA108" i="11"/>
  <c r="Y108" i="11"/>
  <c r="W108" i="11"/>
  <c r="U108" i="11"/>
  <c r="S108" i="11"/>
  <c r="Q108" i="11"/>
  <c r="O108" i="11"/>
  <c r="M108" i="11"/>
  <c r="K108" i="11"/>
  <c r="I108" i="11"/>
  <c r="G108" i="11"/>
  <c r="BO90" i="11"/>
  <c r="BM90" i="11"/>
  <c r="BK90" i="11"/>
  <c r="BI90" i="11"/>
  <c r="BG90" i="11"/>
  <c r="BE90" i="11"/>
  <c r="BC90" i="11"/>
  <c r="BA90" i="11"/>
  <c r="AY90" i="11"/>
  <c r="AW90" i="11"/>
  <c r="AU90" i="11"/>
  <c r="AS90" i="11"/>
  <c r="AQ90" i="11"/>
  <c r="AO90" i="11"/>
  <c r="AM90" i="11"/>
  <c r="AK90" i="11"/>
  <c r="AI90" i="11"/>
  <c r="AG90" i="11"/>
  <c r="AC90" i="11"/>
  <c r="AA90" i="11"/>
  <c r="Y90" i="11"/>
  <c r="W90" i="11"/>
  <c r="U90" i="11"/>
  <c r="S90" i="11"/>
  <c r="Q90" i="11"/>
  <c r="O90" i="11"/>
  <c r="M90" i="11"/>
  <c r="K90" i="11"/>
  <c r="I90" i="11"/>
  <c r="G90" i="11"/>
  <c r="BO91" i="11"/>
  <c r="BM91" i="11"/>
  <c r="BK91" i="11"/>
  <c r="BI91" i="11"/>
  <c r="BG91" i="11"/>
  <c r="BE91" i="11"/>
  <c r="BC91" i="11"/>
  <c r="BA91" i="11"/>
  <c r="AY91" i="11"/>
  <c r="AW91" i="11"/>
  <c r="AU91" i="11"/>
  <c r="AS91" i="11"/>
  <c r="AQ91" i="11"/>
  <c r="AO91" i="11"/>
  <c r="AM91" i="11"/>
  <c r="AK91" i="11"/>
  <c r="AI91" i="11"/>
  <c r="AG91" i="11"/>
  <c r="AC91" i="11"/>
  <c r="AA91" i="11"/>
  <c r="Y91" i="11"/>
  <c r="W91" i="11"/>
  <c r="U91" i="11"/>
  <c r="S91" i="11"/>
  <c r="Q91" i="11"/>
  <c r="O91" i="11"/>
  <c r="M91" i="11"/>
  <c r="K91" i="11"/>
  <c r="I91" i="11"/>
  <c r="G91" i="11"/>
  <c r="BQ505" i="11"/>
  <c r="BQ502" i="11"/>
  <c r="BG502" i="11"/>
  <c r="BQ501" i="11"/>
  <c r="BG501" i="11"/>
  <c r="BQ500" i="11"/>
  <c r="BG500" i="11"/>
  <c r="BQ499" i="11"/>
  <c r="BG499" i="11"/>
  <c r="BQ498" i="11"/>
  <c r="BQ492" i="11"/>
  <c r="BG492" i="11"/>
  <c r="BQ490" i="11"/>
  <c r="BG490" i="11"/>
  <c r="BQ489" i="11"/>
  <c r="BQ488" i="11"/>
  <c r="BQ487" i="11"/>
  <c r="BQ486" i="11"/>
  <c r="BQ485" i="11"/>
  <c r="BQ480" i="11"/>
  <c r="BG480" i="11"/>
  <c r="BQ479" i="11"/>
  <c r="AK479" i="11"/>
  <c r="BQ478" i="11"/>
  <c r="BI478" i="11"/>
  <c r="BQ477" i="11"/>
  <c r="AY477" i="11"/>
  <c r="BQ476" i="11"/>
  <c r="AK476" i="11"/>
  <c r="BQ475" i="11"/>
  <c r="AK475" i="11"/>
  <c r="BQ474" i="11"/>
  <c r="AW474" i="11"/>
  <c r="BQ473" i="11"/>
  <c r="AW473" i="11"/>
  <c r="BQ472" i="11"/>
  <c r="BR309" i="11" l="1"/>
  <c r="BR516" i="11"/>
  <c r="BR517" i="11"/>
  <c r="BR179" i="11"/>
  <c r="BR372" i="11"/>
  <c r="BR503" i="11"/>
  <c r="BR300" i="11"/>
  <c r="BR91" i="11"/>
  <c r="BR108" i="11"/>
  <c r="BR491" i="11"/>
  <c r="BR278" i="11"/>
  <c r="BR150" i="11"/>
  <c r="BR282" i="11"/>
  <c r="BR97" i="11"/>
  <c r="BR275" i="11"/>
  <c r="BR22" i="11"/>
  <c r="BR57" i="11"/>
  <c r="BR383" i="11"/>
  <c r="BR460" i="11"/>
  <c r="BR433" i="11"/>
  <c r="BR429" i="11"/>
  <c r="BR41" i="11"/>
  <c r="BR449" i="11"/>
  <c r="BR438" i="11"/>
  <c r="BR403" i="11"/>
  <c r="BR427" i="11"/>
  <c r="BR21" i="11"/>
  <c r="BR191" i="11"/>
  <c r="BR284" i="11"/>
  <c r="BR241" i="11"/>
  <c r="BR79" i="11"/>
  <c r="BR496" i="11"/>
  <c r="BR432" i="11"/>
  <c r="BR422" i="11"/>
  <c r="BR468" i="11"/>
  <c r="BR183" i="11"/>
  <c r="BR483" i="11"/>
  <c r="BR420" i="11"/>
  <c r="BR302" i="11"/>
  <c r="BR222" i="11"/>
  <c r="BR430" i="11"/>
  <c r="BR90" i="11"/>
  <c r="BR273" i="11"/>
  <c r="BR293" i="11"/>
  <c r="BR264" i="11"/>
  <c r="BR323" i="11"/>
  <c r="BR470" i="11"/>
  <c r="BR180" i="11"/>
  <c r="BR130" i="11"/>
  <c r="BR167" i="11"/>
  <c r="BR518" i="11"/>
  <c r="BR428" i="11"/>
  <c r="BR112" i="11"/>
  <c r="BR447" i="11"/>
  <c r="BR94" i="11"/>
  <c r="BR311" i="11"/>
  <c r="BR140" i="11"/>
  <c r="BR363" i="11"/>
  <c r="BR98" i="11"/>
  <c r="BR20" i="11"/>
  <c r="BR95" i="11"/>
  <c r="BR96" i="11"/>
  <c r="BR40" i="11"/>
  <c r="BR194" i="11"/>
  <c r="BR204" i="11"/>
  <c r="BR69" i="11"/>
  <c r="BR431" i="11"/>
  <c r="BG351" i="11"/>
  <c r="M351" i="11"/>
  <c r="AM351" i="11"/>
  <c r="BM351" i="11"/>
  <c r="BO351" i="11"/>
  <c r="I351" i="11"/>
  <c r="AU351" i="11"/>
  <c r="Y351" i="11"/>
  <c r="AY351" i="11"/>
  <c r="G351" i="11"/>
  <c r="U351" i="11"/>
  <c r="AK351" i="11"/>
  <c r="BK351" i="11"/>
  <c r="Q351" i="11"/>
  <c r="S351" i="11"/>
  <c r="AG351" i="11"/>
  <c r="AW351" i="11"/>
  <c r="AC351" i="11"/>
  <c r="AE351" i="11"/>
  <c r="AS351" i="11"/>
  <c r="K351" i="11"/>
  <c r="BI351" i="11"/>
  <c r="O351" i="11"/>
  <c r="AO351" i="11"/>
  <c r="AQ351" i="11"/>
  <c r="BE351" i="11"/>
  <c r="W351" i="11"/>
  <c r="AA351" i="11"/>
  <c r="BA351" i="11"/>
  <c r="BC351" i="11"/>
  <c r="AI351" i="11"/>
  <c r="H360" i="7"/>
  <c r="AK499" i="11"/>
  <c r="M501" i="11"/>
  <c r="BI501" i="11"/>
  <c r="M499" i="11"/>
  <c r="M500" i="11"/>
  <c r="Y499" i="11"/>
  <c r="AK502" i="11"/>
  <c r="AW502" i="11"/>
  <c r="BI502" i="11"/>
  <c r="M502" i="11"/>
  <c r="Y502" i="11"/>
  <c r="AW499" i="11"/>
  <c r="Y500" i="11"/>
  <c r="BI499" i="11"/>
  <c r="AK500" i="11"/>
  <c r="AW500" i="11"/>
  <c r="Y501" i="11"/>
  <c r="BI500" i="11"/>
  <c r="AK501" i="11"/>
  <c r="AW501" i="11"/>
  <c r="AM502" i="11"/>
  <c r="O500" i="11"/>
  <c r="AA500" i="11"/>
  <c r="AM500" i="11"/>
  <c r="AY500" i="11"/>
  <c r="BK500" i="11"/>
  <c r="O501" i="11"/>
  <c r="AM501" i="11"/>
  <c r="BK501" i="11"/>
  <c r="AA502" i="11"/>
  <c r="BK502" i="11"/>
  <c r="Q499" i="11"/>
  <c r="AC499" i="11"/>
  <c r="AO499" i="11"/>
  <c r="BA499" i="11"/>
  <c r="BM499" i="11"/>
  <c r="Q500" i="11"/>
  <c r="AC500" i="11"/>
  <c r="AO500" i="11"/>
  <c r="BA500" i="11"/>
  <c r="BM500" i="11"/>
  <c r="Q501" i="11"/>
  <c r="AC501" i="11"/>
  <c r="AO501" i="11"/>
  <c r="BA501" i="11"/>
  <c r="BM501" i="11"/>
  <c r="Q502" i="11"/>
  <c r="AC502" i="11"/>
  <c r="AO502" i="11"/>
  <c r="BA502" i="11"/>
  <c r="BM502" i="11"/>
  <c r="AA501" i="11"/>
  <c r="AY501" i="11"/>
  <c r="O502" i="11"/>
  <c r="AY502" i="11"/>
  <c r="G499" i="11"/>
  <c r="S499" i="11"/>
  <c r="AE499" i="11"/>
  <c r="AQ499" i="11"/>
  <c r="BC499" i="11"/>
  <c r="BO499" i="11"/>
  <c r="G500" i="11"/>
  <c r="S500" i="11"/>
  <c r="AE500" i="11"/>
  <c r="AQ500" i="11"/>
  <c r="BC500" i="11"/>
  <c r="BO500" i="11"/>
  <c r="G501" i="11"/>
  <c r="S501" i="11"/>
  <c r="AE501" i="11"/>
  <c r="AQ501" i="11"/>
  <c r="BC501" i="11"/>
  <c r="BO501" i="11"/>
  <c r="G502" i="11"/>
  <c r="S502" i="11"/>
  <c r="AE502" i="11"/>
  <c r="AQ502" i="11"/>
  <c r="BC502" i="11"/>
  <c r="BO502" i="11"/>
  <c r="AA499" i="11"/>
  <c r="AY499" i="11"/>
  <c r="I500" i="11"/>
  <c r="U500" i="11"/>
  <c r="AG500" i="11"/>
  <c r="AS500" i="11"/>
  <c r="I501" i="11"/>
  <c r="U501" i="11"/>
  <c r="AG501" i="11"/>
  <c r="AS501" i="11"/>
  <c r="BE501" i="11"/>
  <c r="I502" i="11"/>
  <c r="U502" i="11"/>
  <c r="AG502" i="11"/>
  <c r="AS502" i="11"/>
  <c r="BE502" i="11"/>
  <c r="O499" i="11"/>
  <c r="AM499" i="11"/>
  <c r="BK499" i="11"/>
  <c r="I499" i="11"/>
  <c r="U499" i="11"/>
  <c r="AG499" i="11"/>
  <c r="AS499" i="11"/>
  <c r="BE499" i="11"/>
  <c r="BE500" i="11"/>
  <c r="K499" i="11"/>
  <c r="W499" i="11"/>
  <c r="AI499" i="11"/>
  <c r="AU499" i="11"/>
  <c r="K500" i="11"/>
  <c r="W500" i="11"/>
  <c r="AI500" i="11"/>
  <c r="AU500" i="11"/>
  <c r="K501" i="11"/>
  <c r="W501" i="11"/>
  <c r="AI501" i="11"/>
  <c r="AU501" i="11"/>
  <c r="K502" i="11"/>
  <c r="W502" i="11"/>
  <c r="AI502" i="11"/>
  <c r="AU502" i="11"/>
  <c r="BG489" i="11"/>
  <c r="M492" i="11"/>
  <c r="Y492" i="11"/>
  <c r="BI492" i="11"/>
  <c r="M490" i="11"/>
  <c r="Y490" i="11"/>
  <c r="AK490" i="11"/>
  <c r="AW490" i="11"/>
  <c r="BI490" i="11"/>
  <c r="AK492" i="11"/>
  <c r="AW492" i="11"/>
  <c r="AA490" i="11"/>
  <c r="AA492" i="11"/>
  <c r="AY492" i="11"/>
  <c r="Q490" i="11"/>
  <c r="AC490" i="11"/>
  <c r="AO490" i="11"/>
  <c r="BA490" i="11"/>
  <c r="BM490" i="11"/>
  <c r="Q492" i="11"/>
  <c r="AC492" i="11"/>
  <c r="AO492" i="11"/>
  <c r="BA492" i="11"/>
  <c r="BM492" i="11"/>
  <c r="G490" i="11"/>
  <c r="S490" i="11"/>
  <c r="AE490" i="11"/>
  <c r="AQ490" i="11"/>
  <c r="BC490" i="11"/>
  <c r="BO490" i="11"/>
  <c r="G492" i="11"/>
  <c r="S492" i="11"/>
  <c r="AE492" i="11"/>
  <c r="AQ492" i="11"/>
  <c r="BC492" i="11"/>
  <c r="BO492" i="11"/>
  <c r="I490" i="11"/>
  <c r="U490" i="11"/>
  <c r="AG490" i="11"/>
  <c r="AS490" i="11"/>
  <c r="BE490" i="11"/>
  <c r="I492" i="11"/>
  <c r="U492" i="11"/>
  <c r="AG492" i="11"/>
  <c r="AS492" i="11"/>
  <c r="BE492" i="11"/>
  <c r="O490" i="11"/>
  <c r="AM490" i="11"/>
  <c r="AY490" i="11"/>
  <c r="BK490" i="11"/>
  <c r="O492" i="11"/>
  <c r="AM492" i="11"/>
  <c r="BK492" i="11"/>
  <c r="K490" i="11"/>
  <c r="W490" i="11"/>
  <c r="AI490" i="11"/>
  <c r="AU490" i="11"/>
  <c r="K492" i="11"/>
  <c r="W492" i="11"/>
  <c r="AI492" i="11"/>
  <c r="AU492" i="11"/>
  <c r="O477" i="11"/>
  <c r="BI476" i="11"/>
  <c r="AW478" i="11"/>
  <c r="M474" i="11"/>
  <c r="Y474" i="11"/>
  <c r="Y480" i="11"/>
  <c r="BI474" i="11"/>
  <c r="AA474" i="11"/>
  <c r="O474" i="11"/>
  <c r="BK474" i="11"/>
  <c r="M480" i="11"/>
  <c r="AK480" i="11"/>
  <c r="AK474" i="11"/>
  <c r="M478" i="11"/>
  <c r="BI480" i="11"/>
  <c r="AY474" i="11"/>
  <c r="Y478" i="11"/>
  <c r="Y476" i="11"/>
  <c r="O473" i="11"/>
  <c r="AW476" i="11"/>
  <c r="AK478" i="11"/>
  <c r="AW480" i="11"/>
  <c r="AM473" i="11"/>
  <c r="Y473" i="11"/>
  <c r="AY473" i="11"/>
  <c r="M476" i="11"/>
  <c r="I473" i="11"/>
  <c r="AG473" i="11"/>
  <c r="BK473" i="11"/>
  <c r="O475" i="11"/>
  <c r="AY475" i="11"/>
  <c r="BG477" i="11"/>
  <c r="AU477" i="11"/>
  <c r="AI477" i="11"/>
  <c r="W477" i="11"/>
  <c r="K477" i="11"/>
  <c r="BE477" i="11"/>
  <c r="AS477" i="11"/>
  <c r="AG477" i="11"/>
  <c r="U477" i="11"/>
  <c r="I477" i="11"/>
  <c r="BO477" i="11"/>
  <c r="BC477" i="11"/>
  <c r="AQ477" i="11"/>
  <c r="AE477" i="11"/>
  <c r="S477" i="11"/>
  <c r="G477" i="11"/>
  <c r="BM477" i="11"/>
  <c r="BA477" i="11"/>
  <c r="AO477" i="11"/>
  <c r="AC477" i="11"/>
  <c r="Q477" i="11"/>
  <c r="AM477" i="11"/>
  <c r="AA479" i="11"/>
  <c r="BK479" i="11"/>
  <c r="M473" i="11"/>
  <c r="AK473" i="11"/>
  <c r="Y475" i="11"/>
  <c r="BI475" i="11"/>
  <c r="O476" i="11"/>
  <c r="AY476" i="11"/>
  <c r="M477" i="11"/>
  <c r="AW477" i="11"/>
  <c r="BG478" i="11"/>
  <c r="AU478" i="11"/>
  <c r="AI478" i="11"/>
  <c r="W478" i="11"/>
  <c r="K478" i="11"/>
  <c r="AS478" i="11"/>
  <c r="BE478" i="11"/>
  <c r="AG478" i="11"/>
  <c r="U478" i="11"/>
  <c r="I478" i="11"/>
  <c r="BO478" i="11"/>
  <c r="BC478" i="11"/>
  <c r="AQ478" i="11"/>
  <c r="AE478" i="11"/>
  <c r="S478" i="11"/>
  <c r="G478" i="11"/>
  <c r="BM478" i="11"/>
  <c r="BA478" i="11"/>
  <c r="AO478" i="11"/>
  <c r="AC478" i="11"/>
  <c r="Q478" i="11"/>
  <c r="AM478" i="11"/>
  <c r="AA475" i="11"/>
  <c r="BK475" i="11"/>
  <c r="BG479" i="11"/>
  <c r="AU479" i="11"/>
  <c r="AI479" i="11"/>
  <c r="W479" i="11"/>
  <c r="K479" i="11"/>
  <c r="BE479" i="11"/>
  <c r="AS479" i="11"/>
  <c r="AG479" i="11"/>
  <c r="U479" i="11"/>
  <c r="I479" i="11"/>
  <c r="BO479" i="11"/>
  <c r="BC479" i="11"/>
  <c r="AQ479" i="11"/>
  <c r="AE479" i="11"/>
  <c r="S479" i="11"/>
  <c r="G479" i="11"/>
  <c r="BM479" i="11"/>
  <c r="BA479" i="11"/>
  <c r="AO479" i="11"/>
  <c r="AC479" i="11"/>
  <c r="Q479" i="11"/>
  <c r="AM479" i="11"/>
  <c r="U473" i="11"/>
  <c r="BG474" i="11"/>
  <c r="AU474" i="11"/>
  <c r="AI474" i="11"/>
  <c r="W474" i="11"/>
  <c r="K474" i="11"/>
  <c r="BE474" i="11"/>
  <c r="AS474" i="11"/>
  <c r="AG474" i="11"/>
  <c r="U474" i="11"/>
  <c r="I474" i="11"/>
  <c r="BO474" i="11"/>
  <c r="BC474" i="11"/>
  <c r="AQ474" i="11"/>
  <c r="AE474" i="11"/>
  <c r="S474" i="11"/>
  <c r="G474" i="11"/>
  <c r="BM474" i="11"/>
  <c r="BA474" i="11"/>
  <c r="AO474" i="11"/>
  <c r="AC474" i="11"/>
  <c r="Q474" i="11"/>
  <c r="AM474" i="11"/>
  <c r="AA476" i="11"/>
  <c r="BK476" i="11"/>
  <c r="Y477" i="11"/>
  <c r="BI477" i="11"/>
  <c r="O478" i="11"/>
  <c r="AY478" i="11"/>
  <c r="M479" i="11"/>
  <c r="AW479" i="11"/>
  <c r="BG475" i="11"/>
  <c r="AU475" i="11"/>
  <c r="AI475" i="11"/>
  <c r="W475" i="11"/>
  <c r="K475" i="11"/>
  <c r="BE475" i="11"/>
  <c r="AS475" i="11"/>
  <c r="AG475" i="11"/>
  <c r="U475" i="11"/>
  <c r="I475" i="11"/>
  <c r="BO475" i="11"/>
  <c r="BC475" i="11"/>
  <c r="AQ475" i="11"/>
  <c r="AE475" i="11"/>
  <c r="S475" i="11"/>
  <c r="G475" i="11"/>
  <c r="BM475" i="11"/>
  <c r="BA475" i="11"/>
  <c r="AO475" i="11"/>
  <c r="AC475" i="11"/>
  <c r="Q475" i="11"/>
  <c r="AM475" i="11"/>
  <c r="AA477" i="11"/>
  <c r="BK477" i="11"/>
  <c r="O479" i="11"/>
  <c r="AY479" i="11"/>
  <c r="BG473" i="11"/>
  <c r="AU473" i="11"/>
  <c r="AI473" i="11"/>
  <c r="W473" i="11"/>
  <c r="K473" i="11"/>
  <c r="BE473" i="11"/>
  <c r="AS473" i="11"/>
  <c r="BO473" i="11"/>
  <c r="BC473" i="11"/>
  <c r="AQ473" i="11"/>
  <c r="AE473" i="11"/>
  <c r="S473" i="11"/>
  <c r="G473" i="11"/>
  <c r="BM473" i="11"/>
  <c r="BA473" i="11"/>
  <c r="AO473" i="11"/>
  <c r="AC473" i="11"/>
  <c r="Q473" i="11"/>
  <c r="AA473" i="11"/>
  <c r="BI473" i="11"/>
  <c r="M475" i="11"/>
  <c r="AW475" i="11"/>
  <c r="BG476" i="11"/>
  <c r="AU476" i="11"/>
  <c r="AI476" i="11"/>
  <c r="W476" i="11"/>
  <c r="K476" i="11"/>
  <c r="BE476" i="11"/>
  <c r="AS476" i="11"/>
  <c r="AG476" i="11"/>
  <c r="U476" i="11"/>
  <c r="I476" i="11"/>
  <c r="BO476" i="11"/>
  <c r="BC476" i="11"/>
  <c r="AQ476" i="11"/>
  <c r="AE476" i="11"/>
  <c r="S476" i="11"/>
  <c r="G476" i="11"/>
  <c r="BM476" i="11"/>
  <c r="BA476" i="11"/>
  <c r="AO476" i="11"/>
  <c r="AC476" i="11"/>
  <c r="Q476" i="11"/>
  <c r="AM476" i="11"/>
  <c r="AK477" i="11"/>
  <c r="AA478" i="11"/>
  <c r="BK478" i="11"/>
  <c r="Y479" i="11"/>
  <c r="BI479" i="11"/>
  <c r="Q480" i="11"/>
  <c r="AC480" i="11"/>
  <c r="AO480" i="11"/>
  <c r="BA480" i="11"/>
  <c r="BM480" i="11"/>
  <c r="O480" i="11"/>
  <c r="AA480" i="11"/>
  <c r="AM480" i="11"/>
  <c r="AY480" i="11"/>
  <c r="BK480" i="11"/>
  <c r="G480" i="11"/>
  <c r="S480" i="11"/>
  <c r="AE480" i="11"/>
  <c r="AQ480" i="11"/>
  <c r="BC480" i="11"/>
  <c r="BO480" i="11"/>
  <c r="I480" i="11"/>
  <c r="U480" i="11"/>
  <c r="AG480" i="11"/>
  <c r="AS480" i="11"/>
  <c r="BE480" i="11"/>
  <c r="K480" i="11"/>
  <c r="W480" i="11"/>
  <c r="AI480" i="11"/>
  <c r="AU480" i="11"/>
  <c r="BR502" i="11" l="1"/>
  <c r="BR500" i="11"/>
  <c r="BR351" i="11"/>
  <c r="BR475" i="11"/>
  <c r="BR490" i="11"/>
  <c r="BR477" i="11"/>
  <c r="BR480" i="11"/>
  <c r="BR479" i="11"/>
  <c r="BR478" i="11"/>
  <c r="BR501" i="11"/>
  <c r="BR499" i="11"/>
  <c r="BR474" i="11"/>
  <c r="BR492" i="11"/>
  <c r="BR473" i="11"/>
  <c r="BR476" i="11"/>
  <c r="AG489" i="11"/>
  <c r="AE489" i="11"/>
  <c r="M489" i="11"/>
  <c r="Y489" i="11"/>
  <c r="BK489" i="11"/>
  <c r="U489" i="11"/>
  <c r="S489" i="11"/>
  <c r="BM489" i="11"/>
  <c r="AU489" i="11"/>
  <c r="AY489" i="11"/>
  <c r="I489" i="11"/>
  <c r="G489" i="11"/>
  <c r="BA489" i="11"/>
  <c r="AI489" i="11"/>
  <c r="AM489" i="11"/>
  <c r="BO489" i="11"/>
  <c r="AO489" i="11"/>
  <c r="W489" i="11"/>
  <c r="AA489" i="11"/>
  <c r="BE489" i="11"/>
  <c r="BC489" i="11"/>
  <c r="AC489" i="11"/>
  <c r="AW489" i="11"/>
  <c r="BI489" i="11"/>
  <c r="K489" i="11"/>
  <c r="O489" i="11"/>
  <c r="AS489" i="11"/>
  <c r="AQ489" i="11"/>
  <c r="Q489" i="11"/>
  <c r="AK489" i="11"/>
  <c r="BR489" i="11" l="1"/>
  <c r="BQ469" i="11"/>
  <c r="AK469" i="11"/>
  <c r="BQ467" i="11"/>
  <c r="BK467" i="11"/>
  <c r="BQ466" i="11"/>
  <c r="AK466" i="11"/>
  <c r="BQ465" i="11"/>
  <c r="AW465" i="11"/>
  <c r="BQ464" i="11"/>
  <c r="BK464" i="11"/>
  <c r="BQ463" i="11"/>
  <c r="AY463" i="11"/>
  <c r="BQ462" i="11"/>
  <c r="BQ457" i="11"/>
  <c r="BQ456" i="11"/>
  <c r="BG456" i="11"/>
  <c r="BQ455" i="11"/>
  <c r="BQ454" i="11"/>
  <c r="BQ453" i="11"/>
  <c r="BQ452" i="11"/>
  <c r="BQ451" i="11"/>
  <c r="BQ448" i="11"/>
  <c r="BG448" i="11"/>
  <c r="BQ446" i="11"/>
  <c r="BG446" i="11"/>
  <c r="BQ445" i="11"/>
  <c r="BQ442" i="11"/>
  <c r="BG442" i="11"/>
  <c r="BQ441" i="11"/>
  <c r="BG441" i="11"/>
  <c r="BQ440" i="11"/>
  <c r="BQ437" i="11"/>
  <c r="BG437" i="11"/>
  <c r="BQ436" i="11"/>
  <c r="BG436" i="11"/>
  <c r="BQ435" i="11"/>
  <c r="BQ426" i="11"/>
  <c r="BG426" i="11"/>
  <c r="BQ425" i="11"/>
  <c r="BG425" i="11"/>
  <c r="BQ424" i="11"/>
  <c r="BQ421" i="11"/>
  <c r="BQ419" i="11"/>
  <c r="BQ418" i="11"/>
  <c r="BG418" i="11"/>
  <c r="BQ417" i="11"/>
  <c r="BG417" i="11"/>
  <c r="BQ416" i="11"/>
  <c r="BG416" i="11"/>
  <c r="BQ415" i="11"/>
  <c r="BG415" i="11"/>
  <c r="BQ414" i="11"/>
  <c r="BG414" i="11"/>
  <c r="BQ413" i="11"/>
  <c r="BG413" i="11"/>
  <c r="BQ412" i="11"/>
  <c r="BQ410" i="11"/>
  <c r="BG410" i="11"/>
  <c r="BQ409" i="11"/>
  <c r="BG409" i="11"/>
  <c r="BQ408" i="11"/>
  <c r="BG408" i="11"/>
  <c r="BQ407" i="11"/>
  <c r="BG407" i="11"/>
  <c r="BQ406" i="11"/>
  <c r="BQ405" i="11"/>
  <c r="BQ400" i="11"/>
  <c r="BG400" i="11"/>
  <c r="BQ399" i="11"/>
  <c r="BG399" i="11"/>
  <c r="BQ398" i="11"/>
  <c r="BG398" i="11"/>
  <c r="BQ397" i="11"/>
  <c r="BG397" i="11"/>
  <c r="BQ396" i="11"/>
  <c r="BG396" i="11"/>
  <c r="BQ395" i="11"/>
  <c r="BG395" i="11"/>
  <c r="BQ394" i="11"/>
  <c r="BG394" i="11"/>
  <c r="BQ393" i="11"/>
  <c r="BQ388" i="11"/>
  <c r="BG388" i="11"/>
  <c r="BQ387" i="11"/>
  <c r="BG387" i="11"/>
  <c r="BQ386" i="11"/>
  <c r="BQ385" i="11"/>
  <c r="BQ380" i="11"/>
  <c r="BG380" i="11"/>
  <c r="BQ379" i="11"/>
  <c r="BG379" i="11"/>
  <c r="BQ378" i="11"/>
  <c r="BQ377" i="11"/>
  <c r="BQ376" i="11"/>
  <c r="BQ375" i="11"/>
  <c r="BQ374" i="11"/>
  <c r="BQ369" i="11"/>
  <c r="BG369" i="11"/>
  <c r="BQ368" i="11"/>
  <c r="BG368" i="11"/>
  <c r="BQ367" i="11"/>
  <c r="BG367" i="11"/>
  <c r="BQ366" i="11"/>
  <c r="BG366" i="11"/>
  <c r="BQ365" i="11"/>
  <c r="BQ360" i="11"/>
  <c r="BQ359" i="11"/>
  <c r="BG359" i="11"/>
  <c r="BQ358" i="11"/>
  <c r="BG358" i="11"/>
  <c r="BQ357" i="11"/>
  <c r="BG357" i="11"/>
  <c r="BQ356" i="11"/>
  <c r="BG356" i="11"/>
  <c r="BQ355" i="11"/>
  <c r="BQ354" i="11"/>
  <c r="BQ349" i="11"/>
  <c r="BG349" i="11"/>
  <c r="BQ348" i="11"/>
  <c r="BG348" i="11"/>
  <c r="BQ347" i="11"/>
  <c r="BG347" i="11"/>
  <c r="BQ346" i="11"/>
  <c r="BG346" i="11"/>
  <c r="BQ345" i="11"/>
  <c r="BQ339" i="11"/>
  <c r="BQ338" i="11"/>
  <c r="BQ337" i="11"/>
  <c r="BQ336" i="11"/>
  <c r="BQ335" i="11"/>
  <c r="BQ334" i="11"/>
  <c r="BQ333" i="11"/>
  <c r="BQ332" i="11"/>
  <c r="BQ331" i="11"/>
  <c r="BQ330" i="11"/>
  <c r="BQ329" i="11"/>
  <c r="BQ328" i="11"/>
  <c r="BQ327" i="11"/>
  <c r="BQ326" i="11"/>
  <c r="BQ325" i="11"/>
  <c r="BQ320" i="11"/>
  <c r="BG320" i="11"/>
  <c r="BQ319" i="11"/>
  <c r="BG319" i="11"/>
  <c r="BQ318" i="11"/>
  <c r="BG318" i="11"/>
  <c r="BQ317" i="11"/>
  <c r="BQ316" i="11"/>
  <c r="BQ315" i="11"/>
  <c r="BQ310" i="11"/>
  <c r="BQ308" i="11"/>
  <c r="BQ307" i="11"/>
  <c r="S307" i="11"/>
  <c r="BQ306" i="11"/>
  <c r="BQ301" i="11"/>
  <c r="BC301" i="11"/>
  <c r="BQ299" i="11"/>
  <c r="BC299" i="11"/>
  <c r="BQ298" i="11"/>
  <c r="BC298" i="11"/>
  <c r="BQ297" i="11"/>
  <c r="BQ292" i="11"/>
  <c r="BK292" i="11"/>
  <c r="BQ291" i="11"/>
  <c r="BK291" i="11"/>
  <c r="BQ290" i="11"/>
  <c r="AG290" i="11"/>
  <c r="BQ289" i="11"/>
  <c r="AM289" i="11"/>
  <c r="BQ288" i="11"/>
  <c r="AC288" i="11"/>
  <c r="BQ287" i="11"/>
  <c r="BG287" i="11"/>
  <c r="BQ286" i="11"/>
  <c r="AM286" i="11"/>
  <c r="BQ285" i="11"/>
  <c r="BQ283" i="11"/>
  <c r="BG283" i="11"/>
  <c r="BQ281" i="11"/>
  <c r="AM281" i="11"/>
  <c r="BQ280" i="11"/>
  <c r="BG280" i="11"/>
  <c r="BQ279" i="11"/>
  <c r="BQ274" i="11"/>
  <c r="BQ272" i="11"/>
  <c r="BQ271" i="11"/>
  <c r="BQ270" i="11"/>
  <c r="BQ269" i="11"/>
  <c r="BQ268" i="11"/>
  <c r="BQ267" i="11"/>
  <c r="BQ266" i="11"/>
  <c r="BQ261" i="11"/>
  <c r="BA261" i="11"/>
  <c r="BQ260" i="11"/>
  <c r="BA260" i="11"/>
  <c r="BQ259" i="11"/>
  <c r="BA259" i="11"/>
  <c r="BQ258" i="11"/>
  <c r="BQ257" i="11"/>
  <c r="BQ256" i="11"/>
  <c r="BQ255" i="11"/>
  <c r="BQ254" i="11"/>
  <c r="BQ253" i="11"/>
  <c r="BQ252" i="11"/>
  <c r="BQ251" i="11"/>
  <c r="BQ250" i="11"/>
  <c r="BQ249" i="11"/>
  <c r="BQ248" i="11"/>
  <c r="BQ247" i="11"/>
  <c r="BC247" i="11"/>
  <c r="BQ246" i="11"/>
  <c r="BQ245" i="11"/>
  <c r="BQ244" i="11"/>
  <c r="BQ243" i="11"/>
  <c r="BQ238" i="11"/>
  <c r="BA238" i="11"/>
  <c r="BQ237" i="11"/>
  <c r="BK237" i="11"/>
  <c r="BQ236" i="11"/>
  <c r="BQ235" i="11"/>
  <c r="AY235" i="11"/>
  <c r="BQ234" i="11"/>
  <c r="BI234" i="11"/>
  <c r="BQ233" i="11"/>
  <c r="BA233" i="11"/>
  <c r="BQ232" i="11"/>
  <c r="BK232" i="11"/>
  <c r="BQ231" i="11"/>
  <c r="BE231" i="11"/>
  <c r="BQ230" i="11"/>
  <c r="BO230" i="11"/>
  <c r="BQ229" i="11"/>
  <c r="BM229" i="11"/>
  <c r="BQ228" i="11"/>
  <c r="BM228" i="11"/>
  <c r="BQ227" i="11"/>
  <c r="BM227" i="11"/>
  <c r="BQ226" i="11"/>
  <c r="BM226" i="11"/>
  <c r="BQ225" i="11"/>
  <c r="BM225" i="11"/>
  <c r="BQ224" i="11"/>
  <c r="BQ219" i="11"/>
  <c r="BQ218" i="11"/>
  <c r="BK218" i="11"/>
  <c r="BQ217" i="11"/>
  <c r="BO217" i="11"/>
  <c r="BQ216" i="11"/>
  <c r="BI216" i="11"/>
  <c r="BQ215" i="11"/>
  <c r="BI215" i="11"/>
  <c r="BQ214" i="11"/>
  <c r="BO214" i="11"/>
  <c r="BQ213" i="11"/>
  <c r="AK213" i="11"/>
  <c r="BQ212" i="11"/>
  <c r="AK212" i="11"/>
  <c r="BQ211" i="11"/>
  <c r="BK211" i="11"/>
  <c r="BQ210" i="11"/>
  <c r="AY210" i="11"/>
  <c r="BQ209" i="11"/>
  <c r="BQ208" i="11"/>
  <c r="BQ207" i="11"/>
  <c r="BQ206" i="11"/>
  <c r="BQ201" i="11"/>
  <c r="BG201" i="11"/>
  <c r="BQ200" i="11"/>
  <c r="BG200" i="11"/>
  <c r="BQ199" i="11"/>
  <c r="BG199" i="11"/>
  <c r="BG198" i="11"/>
  <c r="BQ197" i="11"/>
  <c r="BG197" i="11"/>
  <c r="BQ196" i="11"/>
  <c r="BQ190" i="11"/>
  <c r="BG190" i="11"/>
  <c r="BQ189" i="11"/>
  <c r="BG189" i="11"/>
  <c r="BQ188" i="11"/>
  <c r="BG188" i="11"/>
  <c r="BQ187" i="11"/>
  <c r="BG187" i="11"/>
  <c r="BQ186" i="11"/>
  <c r="BG186" i="11"/>
  <c r="BQ185" i="11"/>
  <c r="BQ178" i="11"/>
  <c r="BQ177" i="11"/>
  <c r="BQ176" i="11"/>
  <c r="BQ175" i="11"/>
  <c r="BQ174" i="11"/>
  <c r="BQ173" i="11"/>
  <c r="BQ172" i="11"/>
  <c r="BQ171" i="11"/>
  <c r="BQ170" i="11"/>
  <c r="BQ169" i="11"/>
  <c r="BQ164" i="11"/>
  <c r="BK164" i="11"/>
  <c r="BQ163" i="11"/>
  <c r="BK163" i="11"/>
  <c r="BQ162" i="11"/>
  <c r="BO162" i="11"/>
  <c r="BQ161" i="11"/>
  <c r="BO161" i="11"/>
  <c r="BQ160" i="11"/>
  <c r="BO160" i="11"/>
  <c r="BQ159" i="11"/>
  <c r="BO159" i="11"/>
  <c r="BQ158" i="11"/>
  <c r="BO158" i="11"/>
  <c r="BQ157" i="11"/>
  <c r="BO157" i="11"/>
  <c r="BQ156" i="11"/>
  <c r="BO156" i="11"/>
  <c r="BQ155" i="11"/>
  <c r="BO155" i="11"/>
  <c r="BQ154" i="11"/>
  <c r="BQ153" i="11"/>
  <c r="BQ152" i="11"/>
  <c r="BQ147" i="11"/>
  <c r="BG147" i="11"/>
  <c r="BQ146" i="11"/>
  <c r="BG146" i="11"/>
  <c r="BQ145" i="11"/>
  <c r="BG145" i="11"/>
  <c r="BQ144" i="11"/>
  <c r="BG144" i="11"/>
  <c r="BQ143" i="11"/>
  <c r="BG143" i="11"/>
  <c r="BQ142" i="11"/>
  <c r="BQ127" i="11"/>
  <c r="BK127" i="11"/>
  <c r="BQ126" i="11"/>
  <c r="BK126" i="11"/>
  <c r="BQ125" i="11"/>
  <c r="BK125" i="11"/>
  <c r="BM137" i="11"/>
  <c r="AY136" i="11"/>
  <c r="BE135" i="11"/>
  <c r="BM134" i="11"/>
  <c r="AA133" i="11"/>
  <c r="BK124" i="11"/>
  <c r="BO123" i="11"/>
  <c r="BK122" i="11"/>
  <c r="BK121" i="11"/>
  <c r="BO120" i="11"/>
  <c r="BO109" i="11"/>
  <c r="BK107" i="11"/>
  <c r="BI106" i="11"/>
  <c r="BO105" i="11"/>
  <c r="BK104" i="11"/>
  <c r="BG103" i="11"/>
  <c r="BO102" i="11"/>
  <c r="BQ137" i="11"/>
  <c r="BQ136" i="11"/>
  <c r="BQ135" i="11"/>
  <c r="BQ134" i="11"/>
  <c r="BQ133" i="11"/>
  <c r="BQ132" i="11"/>
  <c r="BQ124" i="11"/>
  <c r="BQ123" i="11"/>
  <c r="BQ122" i="11"/>
  <c r="BQ121" i="11"/>
  <c r="BQ120" i="11"/>
  <c r="BQ119" i="11"/>
  <c r="BQ118" i="11"/>
  <c r="BQ117" i="11"/>
  <c r="BQ116" i="11"/>
  <c r="BQ115" i="11"/>
  <c r="BQ114" i="11"/>
  <c r="BC248" i="11" l="1"/>
  <c r="AM248" i="11"/>
  <c r="AY250" i="11"/>
  <c r="AM250" i="11"/>
  <c r="BE252" i="11"/>
  <c r="AM252" i="11"/>
  <c r="AC254" i="11"/>
  <c r="AM254" i="11"/>
  <c r="BA256" i="11"/>
  <c r="AM256" i="11"/>
  <c r="BK258" i="11"/>
  <c r="AM258" i="11"/>
  <c r="BG269" i="11"/>
  <c r="AC269" i="11"/>
  <c r="BI271" i="11"/>
  <c r="AC271" i="11"/>
  <c r="AM274" i="11"/>
  <c r="AC274" i="11"/>
  <c r="BK249" i="11"/>
  <c r="AM249" i="11"/>
  <c r="BE251" i="11"/>
  <c r="AM251" i="11"/>
  <c r="BE253" i="11"/>
  <c r="AM253" i="11"/>
  <c r="BA255" i="11"/>
  <c r="AM255" i="11"/>
  <c r="BA257" i="11"/>
  <c r="AM257" i="11"/>
  <c r="BK270" i="11"/>
  <c r="AC270" i="11"/>
  <c r="BG272" i="11"/>
  <c r="AC272" i="11"/>
  <c r="BG316" i="11"/>
  <c r="AG316" i="11"/>
  <c r="BG317" i="11"/>
  <c r="AG317" i="11"/>
  <c r="Y467" i="11"/>
  <c r="O469" i="11"/>
  <c r="M463" i="11"/>
  <c r="BK466" i="11"/>
  <c r="AK467" i="11"/>
  <c r="AA469" i="11"/>
  <c r="Y463" i="11"/>
  <c r="AW467" i="11"/>
  <c r="BK463" i="11"/>
  <c r="M467" i="11"/>
  <c r="M465" i="11"/>
  <c r="AA463" i="11"/>
  <c r="O465" i="11"/>
  <c r="BI467" i="11"/>
  <c r="AY469" i="11"/>
  <c r="AY465" i="11"/>
  <c r="BI465" i="11"/>
  <c r="AK463" i="11"/>
  <c r="Y465" i="11"/>
  <c r="BK469" i="11"/>
  <c r="AW463" i="11"/>
  <c r="AK465" i="11"/>
  <c r="BI463" i="11"/>
  <c r="AA466" i="11"/>
  <c r="O463" i="11"/>
  <c r="M464" i="11"/>
  <c r="AW464" i="11"/>
  <c r="BG465" i="11"/>
  <c r="AU465" i="11"/>
  <c r="AI465" i="11"/>
  <c r="W465" i="11"/>
  <c r="K465" i="11"/>
  <c r="BE465" i="11"/>
  <c r="AS465" i="11"/>
  <c r="AG465" i="11"/>
  <c r="U465" i="11"/>
  <c r="I465" i="11"/>
  <c r="BO465" i="11"/>
  <c r="BC465" i="11"/>
  <c r="AQ465" i="11"/>
  <c r="AE465" i="11"/>
  <c r="S465" i="11"/>
  <c r="G465" i="11"/>
  <c r="BM465" i="11"/>
  <c r="BA465" i="11"/>
  <c r="AO465" i="11"/>
  <c r="AC465" i="11"/>
  <c r="Q465" i="11"/>
  <c r="AM465" i="11"/>
  <c r="AA467" i="11"/>
  <c r="Y469" i="11"/>
  <c r="BI469" i="11"/>
  <c r="AM464" i="11"/>
  <c r="BG466" i="11"/>
  <c r="AU466" i="11"/>
  <c r="AI466" i="11"/>
  <c r="W466" i="11"/>
  <c r="K466" i="11"/>
  <c r="BE466" i="11"/>
  <c r="AS466" i="11"/>
  <c r="AG466" i="11"/>
  <c r="U466" i="11"/>
  <c r="I466" i="11"/>
  <c r="BO466" i="11"/>
  <c r="BC466" i="11"/>
  <c r="AQ466" i="11"/>
  <c r="AE466" i="11"/>
  <c r="S466" i="11"/>
  <c r="G466" i="11"/>
  <c r="BM466" i="11"/>
  <c r="BA466" i="11"/>
  <c r="AO466" i="11"/>
  <c r="AC466" i="11"/>
  <c r="Q466" i="11"/>
  <c r="Y464" i="11"/>
  <c r="BI464" i="11"/>
  <c r="M466" i="11"/>
  <c r="AW466" i="11"/>
  <c r="BG467" i="11"/>
  <c r="AU467" i="11"/>
  <c r="AI467" i="11"/>
  <c r="W467" i="11"/>
  <c r="K467" i="11"/>
  <c r="BE467" i="11"/>
  <c r="AS467" i="11"/>
  <c r="AG467" i="11"/>
  <c r="U467" i="11"/>
  <c r="I467" i="11"/>
  <c r="BO467" i="11"/>
  <c r="BC467" i="11"/>
  <c r="AQ467" i="11"/>
  <c r="AE467" i="11"/>
  <c r="S467" i="11"/>
  <c r="G467" i="11"/>
  <c r="BM467" i="11"/>
  <c r="BA467" i="11"/>
  <c r="AO467" i="11"/>
  <c r="AC467" i="11"/>
  <c r="Q467" i="11"/>
  <c r="AM467" i="11"/>
  <c r="AA464" i="11"/>
  <c r="O466" i="11"/>
  <c r="AY466" i="11"/>
  <c r="BG469" i="11"/>
  <c r="AU469" i="11"/>
  <c r="AI469" i="11"/>
  <c r="W469" i="11"/>
  <c r="K469" i="11"/>
  <c r="BE469" i="11"/>
  <c r="AS469" i="11"/>
  <c r="AG469" i="11"/>
  <c r="U469" i="11"/>
  <c r="I469" i="11"/>
  <c r="BO469" i="11"/>
  <c r="BC469" i="11"/>
  <c r="AQ469" i="11"/>
  <c r="AE469" i="11"/>
  <c r="S469" i="11"/>
  <c r="G469" i="11"/>
  <c r="BM469" i="11"/>
  <c r="BA469" i="11"/>
  <c r="AO469" i="11"/>
  <c r="AC469" i="11"/>
  <c r="Q469" i="11"/>
  <c r="AM469" i="11"/>
  <c r="BG464" i="11"/>
  <c r="AU464" i="11"/>
  <c r="AI464" i="11"/>
  <c r="W464" i="11"/>
  <c r="K464" i="11"/>
  <c r="BE464" i="11"/>
  <c r="AS464" i="11"/>
  <c r="AG464" i="11"/>
  <c r="U464" i="11"/>
  <c r="I464" i="11"/>
  <c r="BO464" i="11"/>
  <c r="BC464" i="11"/>
  <c r="AQ464" i="11"/>
  <c r="AE464" i="11"/>
  <c r="S464" i="11"/>
  <c r="G464" i="11"/>
  <c r="BM464" i="11"/>
  <c r="BA464" i="11"/>
  <c r="AO464" i="11"/>
  <c r="AC464" i="11"/>
  <c r="Q464" i="11"/>
  <c r="O464" i="11"/>
  <c r="AY464" i="11"/>
  <c r="AM466" i="11"/>
  <c r="BG463" i="11"/>
  <c r="AU463" i="11"/>
  <c r="AI463" i="11"/>
  <c r="W463" i="11"/>
  <c r="K463" i="11"/>
  <c r="BE463" i="11"/>
  <c r="AS463" i="11"/>
  <c r="AG463" i="11"/>
  <c r="U463" i="11"/>
  <c r="I463" i="11"/>
  <c r="BO463" i="11"/>
  <c r="BC463" i="11"/>
  <c r="AQ463" i="11"/>
  <c r="AE463" i="11"/>
  <c r="S463" i="11"/>
  <c r="G463" i="11"/>
  <c r="BM463" i="11"/>
  <c r="BA463" i="11"/>
  <c r="AO463" i="11"/>
  <c r="AC463" i="11"/>
  <c r="Q463" i="11"/>
  <c r="AM463" i="11"/>
  <c r="AK464" i="11"/>
  <c r="AA465" i="11"/>
  <c r="BK465" i="11"/>
  <c r="Y466" i="11"/>
  <c r="BI466" i="11"/>
  <c r="O467" i="11"/>
  <c r="AY467" i="11"/>
  <c r="M469" i="11"/>
  <c r="AW469" i="11"/>
  <c r="BI456" i="11"/>
  <c r="M456" i="11"/>
  <c r="Y456" i="11"/>
  <c r="AK456" i="11"/>
  <c r="AW456" i="11"/>
  <c r="O456" i="11"/>
  <c r="AA456" i="11"/>
  <c r="AM456" i="11"/>
  <c r="AY456" i="11"/>
  <c r="BK456" i="11"/>
  <c r="Q456" i="11"/>
  <c r="AC456" i="11"/>
  <c r="AO456" i="11"/>
  <c r="BA456" i="11"/>
  <c r="BM456" i="11"/>
  <c r="G456" i="11"/>
  <c r="S456" i="11"/>
  <c r="AE456" i="11"/>
  <c r="AQ456" i="11"/>
  <c r="BC456" i="11"/>
  <c r="BO456" i="11"/>
  <c r="I456" i="11"/>
  <c r="U456" i="11"/>
  <c r="AG456" i="11"/>
  <c r="AS456" i="11"/>
  <c r="BE456" i="11"/>
  <c r="K456" i="11"/>
  <c r="W456" i="11"/>
  <c r="AI456" i="11"/>
  <c r="AU456" i="11"/>
  <c r="M446" i="11"/>
  <c r="Y446" i="11"/>
  <c r="AK446" i="11"/>
  <c r="AW446" i="11"/>
  <c r="BI446" i="11"/>
  <c r="M448" i="11"/>
  <c r="Y448" i="11"/>
  <c r="AK448" i="11"/>
  <c r="AW448" i="11"/>
  <c r="BI448" i="11"/>
  <c r="O446" i="11"/>
  <c r="AA446" i="11"/>
  <c r="AM446" i="11"/>
  <c r="AY446" i="11"/>
  <c r="BK446" i="11"/>
  <c r="O448" i="11"/>
  <c r="AA448" i="11"/>
  <c r="AM448" i="11"/>
  <c r="AY448" i="11"/>
  <c r="BK448" i="11"/>
  <c r="Q446" i="11"/>
  <c r="AC446" i="11"/>
  <c r="AO446" i="11"/>
  <c r="BA446" i="11"/>
  <c r="BM446" i="11"/>
  <c r="Q448" i="11"/>
  <c r="AC448" i="11"/>
  <c r="AO448" i="11"/>
  <c r="BA448" i="11"/>
  <c r="BM448" i="11"/>
  <c r="G446" i="11"/>
  <c r="S446" i="11"/>
  <c r="AE446" i="11"/>
  <c r="AQ446" i="11"/>
  <c r="BC446" i="11"/>
  <c r="BO446" i="11"/>
  <c r="G448" i="11"/>
  <c r="S448" i="11"/>
  <c r="AE448" i="11"/>
  <c r="AQ448" i="11"/>
  <c r="BC448" i="11"/>
  <c r="BO448" i="11"/>
  <c r="I446" i="11"/>
  <c r="U446" i="11"/>
  <c r="AG446" i="11"/>
  <c r="AS446" i="11"/>
  <c r="BE446" i="11"/>
  <c r="I448" i="11"/>
  <c r="U448" i="11"/>
  <c r="AG448" i="11"/>
  <c r="AS448" i="11"/>
  <c r="BE448" i="11"/>
  <c r="K446" i="11"/>
  <c r="W446" i="11"/>
  <c r="AI446" i="11"/>
  <c r="AU446" i="11"/>
  <c r="K448" i="11"/>
  <c r="W448" i="11"/>
  <c r="AI448" i="11"/>
  <c r="AU448" i="11"/>
  <c r="Y436" i="11"/>
  <c r="M436" i="11"/>
  <c r="AK436" i="11"/>
  <c r="AW436" i="11"/>
  <c r="BI436" i="11"/>
  <c r="M441" i="11"/>
  <c r="Y441" i="11"/>
  <c r="AK441" i="11"/>
  <c r="AW441" i="11"/>
  <c r="BI441" i="11"/>
  <c r="M442" i="11"/>
  <c r="Y442" i="11"/>
  <c r="AK442" i="11"/>
  <c r="AW442" i="11"/>
  <c r="BI442" i="11"/>
  <c r="O441" i="11"/>
  <c r="AA441" i="11"/>
  <c r="AM441" i="11"/>
  <c r="AY441" i="11"/>
  <c r="BK441" i="11"/>
  <c r="O442" i="11"/>
  <c r="AA442" i="11"/>
  <c r="AM442" i="11"/>
  <c r="AY442" i="11"/>
  <c r="BK442" i="11"/>
  <c r="Q441" i="11"/>
  <c r="AC441" i="11"/>
  <c r="AO441" i="11"/>
  <c r="BA441" i="11"/>
  <c r="BM441" i="11"/>
  <c r="Q442" i="11"/>
  <c r="AC442" i="11"/>
  <c r="AO442" i="11"/>
  <c r="BA442" i="11"/>
  <c r="BM442" i="11"/>
  <c r="G441" i="11"/>
  <c r="S441" i="11"/>
  <c r="AE441" i="11"/>
  <c r="AQ441" i="11"/>
  <c r="BC441" i="11"/>
  <c r="BO441" i="11"/>
  <c r="G442" i="11"/>
  <c r="S442" i="11"/>
  <c r="AE442" i="11"/>
  <c r="AQ442" i="11"/>
  <c r="BC442" i="11"/>
  <c r="BO442" i="11"/>
  <c r="I441" i="11"/>
  <c r="U441" i="11"/>
  <c r="AG441" i="11"/>
  <c r="AS441" i="11"/>
  <c r="BE441" i="11"/>
  <c r="I442" i="11"/>
  <c r="U442" i="11"/>
  <c r="AG442" i="11"/>
  <c r="AS442" i="11"/>
  <c r="BE442" i="11"/>
  <c r="K441" i="11"/>
  <c r="W441" i="11"/>
  <c r="AI441" i="11"/>
  <c r="AU441" i="11"/>
  <c r="K442" i="11"/>
  <c r="W442" i="11"/>
  <c r="AI442" i="11"/>
  <c r="AU442" i="11"/>
  <c r="O437" i="11"/>
  <c r="AA437" i="11"/>
  <c r="AM437" i="11"/>
  <c r="AY437" i="11"/>
  <c r="BK437" i="11"/>
  <c r="M437" i="11"/>
  <c r="Y437" i="11"/>
  <c r="AK437" i="11"/>
  <c r="AW437" i="11"/>
  <c r="BI437" i="11"/>
  <c r="AA436" i="11"/>
  <c r="BK436" i="11"/>
  <c r="Q436" i="11"/>
  <c r="BA436" i="11"/>
  <c r="Q437" i="11"/>
  <c r="AC437" i="11"/>
  <c r="BM437" i="11"/>
  <c r="G436" i="11"/>
  <c r="S436" i="11"/>
  <c r="AE436" i="11"/>
  <c r="AQ436" i="11"/>
  <c r="BC436" i="11"/>
  <c r="BO436" i="11"/>
  <c r="G437" i="11"/>
  <c r="S437" i="11"/>
  <c r="AE437" i="11"/>
  <c r="AQ437" i="11"/>
  <c r="BC437" i="11"/>
  <c r="BO437" i="11"/>
  <c r="O436" i="11"/>
  <c r="AM436" i="11"/>
  <c r="AC436" i="11"/>
  <c r="BM436" i="11"/>
  <c r="BA437" i="11"/>
  <c r="I436" i="11"/>
  <c r="U436" i="11"/>
  <c r="AG436" i="11"/>
  <c r="AS436" i="11"/>
  <c r="BE436" i="11"/>
  <c r="I437" i="11"/>
  <c r="U437" i="11"/>
  <c r="AG437" i="11"/>
  <c r="AS437" i="11"/>
  <c r="BE437" i="11"/>
  <c r="AY436" i="11"/>
  <c r="AO436" i="11"/>
  <c r="AO437" i="11"/>
  <c r="K436" i="11"/>
  <c r="W436" i="11"/>
  <c r="AI436" i="11"/>
  <c r="AU436" i="11"/>
  <c r="K437" i="11"/>
  <c r="W437" i="11"/>
  <c r="AI437" i="11"/>
  <c r="AU437" i="11"/>
  <c r="M425" i="11"/>
  <c r="Y425" i="11"/>
  <c r="AK425" i="11"/>
  <c r="AW425" i="11"/>
  <c r="BI425" i="11"/>
  <c r="M426" i="11"/>
  <c r="Y426" i="11"/>
  <c r="AK426" i="11"/>
  <c r="AW426" i="11"/>
  <c r="BI426" i="11"/>
  <c r="O425" i="11"/>
  <c r="AA425" i="11"/>
  <c r="AM425" i="11"/>
  <c r="AY425" i="11"/>
  <c r="BK425" i="11"/>
  <c r="O426" i="11"/>
  <c r="AA426" i="11"/>
  <c r="AM426" i="11"/>
  <c r="AY426" i="11"/>
  <c r="BK426" i="11"/>
  <c r="Q425" i="11"/>
  <c r="AC425" i="11"/>
  <c r="AO425" i="11"/>
  <c r="BA425" i="11"/>
  <c r="BM425" i="11"/>
  <c r="Q426" i="11"/>
  <c r="AC426" i="11"/>
  <c r="AO426" i="11"/>
  <c r="BA426" i="11"/>
  <c r="BM426" i="11"/>
  <c r="G425" i="11"/>
  <c r="S425" i="11"/>
  <c r="AE425" i="11"/>
  <c r="AQ425" i="11"/>
  <c r="BC425" i="11"/>
  <c r="BO425" i="11"/>
  <c r="G426" i="11"/>
  <c r="S426" i="11"/>
  <c r="AE426" i="11"/>
  <c r="AQ426" i="11"/>
  <c r="BC426" i="11"/>
  <c r="BO426" i="11"/>
  <c r="I425" i="11"/>
  <c r="U425" i="11"/>
  <c r="AG425" i="11"/>
  <c r="AS425" i="11"/>
  <c r="BE425" i="11"/>
  <c r="I426" i="11"/>
  <c r="U426" i="11"/>
  <c r="AG426" i="11"/>
  <c r="AS426" i="11"/>
  <c r="BE426" i="11"/>
  <c r="K425" i="11"/>
  <c r="W425" i="11"/>
  <c r="AI425" i="11"/>
  <c r="AU425" i="11"/>
  <c r="K426" i="11"/>
  <c r="W426" i="11"/>
  <c r="AI426" i="11"/>
  <c r="AU426" i="11"/>
  <c r="Y413" i="11"/>
  <c r="Y416" i="11"/>
  <c r="BI413" i="11"/>
  <c r="BI416" i="11"/>
  <c r="AW415" i="11"/>
  <c r="BI414" i="11"/>
  <c r="AK418" i="11"/>
  <c r="AW418" i="11"/>
  <c r="BI417" i="11"/>
  <c r="AK415" i="11"/>
  <c r="M415" i="11"/>
  <c r="M418" i="11"/>
  <c r="M413" i="11"/>
  <c r="AK414" i="11"/>
  <c r="Y415" i="11"/>
  <c r="M416" i="11"/>
  <c r="AK417" i="11"/>
  <c r="Y418" i="11"/>
  <c r="AW414" i="11"/>
  <c r="AW417" i="11"/>
  <c r="AK413" i="11"/>
  <c r="M414" i="11"/>
  <c r="BI415" i="11"/>
  <c r="AK416" i="11"/>
  <c r="M417" i="11"/>
  <c r="BI418" i="11"/>
  <c r="AW413" i="11"/>
  <c r="Y414" i="11"/>
  <c r="AW416" i="11"/>
  <c r="Y417" i="11"/>
  <c r="O416" i="11"/>
  <c r="AA416" i="11"/>
  <c r="AM416" i="11"/>
  <c r="AY416" i="11"/>
  <c r="BK416" i="11"/>
  <c r="O417" i="11"/>
  <c r="AA417" i="11"/>
  <c r="AM417" i="11"/>
  <c r="AY417" i="11"/>
  <c r="BK417" i="11"/>
  <c r="O418" i="11"/>
  <c r="AA418" i="11"/>
  <c r="AM418" i="11"/>
  <c r="AY418" i="11"/>
  <c r="BK418" i="11"/>
  <c r="O413" i="11"/>
  <c r="AM413" i="11"/>
  <c r="O414" i="11"/>
  <c r="BK415" i="11"/>
  <c r="Q413" i="11"/>
  <c r="AC413" i="11"/>
  <c r="AO413" i="11"/>
  <c r="BA413" i="11"/>
  <c r="BM413" i="11"/>
  <c r="Q414" i="11"/>
  <c r="AC414" i="11"/>
  <c r="AO414" i="11"/>
  <c r="BA414" i="11"/>
  <c r="BM414" i="11"/>
  <c r="Q415" i="11"/>
  <c r="AC415" i="11"/>
  <c r="AO415" i="11"/>
  <c r="BA415" i="11"/>
  <c r="BM415" i="11"/>
  <c r="Q416" i="11"/>
  <c r="AC416" i="11"/>
  <c r="AO416" i="11"/>
  <c r="BA416" i="11"/>
  <c r="BM416" i="11"/>
  <c r="Q417" i="11"/>
  <c r="AC417" i="11"/>
  <c r="AO417" i="11"/>
  <c r="BA417" i="11"/>
  <c r="BM417" i="11"/>
  <c r="Q418" i="11"/>
  <c r="AC418" i="11"/>
  <c r="AO418" i="11"/>
  <c r="BA418" i="11"/>
  <c r="BM418" i="11"/>
  <c r="AA413" i="11"/>
  <c r="AY413" i="11"/>
  <c r="BK413" i="11"/>
  <c r="AM414" i="11"/>
  <c r="BK414" i="11"/>
  <c r="AM415" i="11"/>
  <c r="G413" i="11"/>
  <c r="S413" i="11"/>
  <c r="AE413" i="11"/>
  <c r="AQ413" i="11"/>
  <c r="BC413" i="11"/>
  <c r="BO413" i="11"/>
  <c r="G414" i="11"/>
  <c r="S414" i="11"/>
  <c r="AE414" i="11"/>
  <c r="AQ414" i="11"/>
  <c r="BC414" i="11"/>
  <c r="BO414" i="11"/>
  <c r="G415" i="11"/>
  <c r="S415" i="11"/>
  <c r="AE415" i="11"/>
  <c r="AQ415" i="11"/>
  <c r="BC415" i="11"/>
  <c r="BO415" i="11"/>
  <c r="G416" i="11"/>
  <c r="S416" i="11"/>
  <c r="AE416" i="11"/>
  <c r="AQ416" i="11"/>
  <c r="BC416" i="11"/>
  <c r="BO416" i="11"/>
  <c r="G417" i="11"/>
  <c r="S417" i="11"/>
  <c r="AE417" i="11"/>
  <c r="AQ417" i="11"/>
  <c r="BC417" i="11"/>
  <c r="BO417" i="11"/>
  <c r="G418" i="11"/>
  <c r="S418" i="11"/>
  <c r="AE418" i="11"/>
  <c r="AQ418" i="11"/>
  <c r="BC418" i="11"/>
  <c r="BO418" i="11"/>
  <c r="O415" i="11"/>
  <c r="AY415" i="11"/>
  <c r="I413" i="11"/>
  <c r="U413" i="11"/>
  <c r="AG413" i="11"/>
  <c r="AS413" i="11"/>
  <c r="BE413" i="11"/>
  <c r="I414" i="11"/>
  <c r="U414" i="11"/>
  <c r="AG414" i="11"/>
  <c r="AS414" i="11"/>
  <c r="BE414" i="11"/>
  <c r="I415" i="11"/>
  <c r="U415" i="11"/>
  <c r="AG415" i="11"/>
  <c r="AS415" i="11"/>
  <c r="BE415" i="11"/>
  <c r="I416" i="11"/>
  <c r="U416" i="11"/>
  <c r="AG416" i="11"/>
  <c r="AS416" i="11"/>
  <c r="BE416" i="11"/>
  <c r="I417" i="11"/>
  <c r="U417" i="11"/>
  <c r="AG417" i="11"/>
  <c r="AS417" i="11"/>
  <c r="BE417" i="11"/>
  <c r="I418" i="11"/>
  <c r="U418" i="11"/>
  <c r="AG418" i="11"/>
  <c r="AS418" i="11"/>
  <c r="BE418" i="11"/>
  <c r="AA414" i="11"/>
  <c r="AY414" i="11"/>
  <c r="AA415" i="11"/>
  <c r="K413" i="11"/>
  <c r="W413" i="11"/>
  <c r="AI413" i="11"/>
  <c r="AU413" i="11"/>
  <c r="K414" i="11"/>
  <c r="W414" i="11"/>
  <c r="AI414" i="11"/>
  <c r="AU414" i="11"/>
  <c r="K415" i="11"/>
  <c r="W415" i="11"/>
  <c r="AI415" i="11"/>
  <c r="AU415" i="11"/>
  <c r="K416" i="11"/>
  <c r="W416" i="11"/>
  <c r="AI416" i="11"/>
  <c r="AU416" i="11"/>
  <c r="K417" i="11"/>
  <c r="W417" i="11"/>
  <c r="AI417" i="11"/>
  <c r="AU417" i="11"/>
  <c r="K418" i="11"/>
  <c r="W418" i="11"/>
  <c r="AI418" i="11"/>
  <c r="AU418" i="11"/>
  <c r="AW408" i="11"/>
  <c r="Y409" i="11"/>
  <c r="AK408" i="11"/>
  <c r="BI409" i="11"/>
  <c r="AK407" i="11"/>
  <c r="M408" i="11"/>
  <c r="M409" i="11"/>
  <c r="AK410" i="11"/>
  <c r="AW407" i="11"/>
  <c r="Y408" i="11"/>
  <c r="AW410" i="11"/>
  <c r="BI407" i="11"/>
  <c r="BI410" i="11"/>
  <c r="M407" i="11"/>
  <c r="BI408" i="11"/>
  <c r="AK409" i="11"/>
  <c r="M410" i="11"/>
  <c r="Y407" i="11"/>
  <c r="AW409" i="11"/>
  <c r="Y410" i="11"/>
  <c r="O410" i="11"/>
  <c r="AA410" i="11"/>
  <c r="AM410" i="11"/>
  <c r="AY410" i="11"/>
  <c r="BK410" i="11"/>
  <c r="AA407" i="11"/>
  <c r="AY407" i="11"/>
  <c r="AA408" i="11"/>
  <c r="BK409" i="11"/>
  <c r="Q407" i="11"/>
  <c r="AC407" i="11"/>
  <c r="AO407" i="11"/>
  <c r="BA407" i="11"/>
  <c r="BM407" i="11"/>
  <c r="Q408" i="11"/>
  <c r="AC408" i="11"/>
  <c r="AO408" i="11"/>
  <c r="BA408" i="11"/>
  <c r="BM408" i="11"/>
  <c r="Q409" i="11"/>
  <c r="AC409" i="11"/>
  <c r="AO409" i="11"/>
  <c r="BA409" i="11"/>
  <c r="BM409" i="11"/>
  <c r="Q410" i="11"/>
  <c r="AC410" i="11"/>
  <c r="AO410" i="11"/>
  <c r="BA410" i="11"/>
  <c r="BM410" i="11"/>
  <c r="AY409" i="11"/>
  <c r="G407" i="11"/>
  <c r="S407" i="11"/>
  <c r="AE407" i="11"/>
  <c r="AQ407" i="11"/>
  <c r="BC407" i="11"/>
  <c r="BO407" i="11"/>
  <c r="G408" i="11"/>
  <c r="S408" i="11"/>
  <c r="AE408" i="11"/>
  <c r="AQ408" i="11"/>
  <c r="BC408" i="11"/>
  <c r="BO408" i="11"/>
  <c r="G409" i="11"/>
  <c r="S409" i="11"/>
  <c r="AE409" i="11"/>
  <c r="AQ409" i="11"/>
  <c r="BC409" i="11"/>
  <c r="BO409" i="11"/>
  <c r="G410" i="11"/>
  <c r="S410" i="11"/>
  <c r="AE410" i="11"/>
  <c r="AQ410" i="11"/>
  <c r="BC410" i="11"/>
  <c r="BO410" i="11"/>
  <c r="O407" i="11"/>
  <c r="AM407" i="11"/>
  <c r="BK407" i="11"/>
  <c r="O408" i="11"/>
  <c r="AY408" i="11"/>
  <c r="O409" i="11"/>
  <c r="AM409" i="11"/>
  <c r="I407" i="11"/>
  <c r="U407" i="11"/>
  <c r="AG407" i="11"/>
  <c r="AS407" i="11"/>
  <c r="BE407" i="11"/>
  <c r="I408" i="11"/>
  <c r="U408" i="11"/>
  <c r="AG408" i="11"/>
  <c r="AS408" i="11"/>
  <c r="BE408" i="11"/>
  <c r="I409" i="11"/>
  <c r="U409" i="11"/>
  <c r="AG409" i="11"/>
  <c r="AS409" i="11"/>
  <c r="BE409" i="11"/>
  <c r="I410" i="11"/>
  <c r="U410" i="11"/>
  <c r="AG410" i="11"/>
  <c r="AS410" i="11"/>
  <c r="BE410" i="11"/>
  <c r="AM408" i="11"/>
  <c r="BK408" i="11"/>
  <c r="AA409" i="11"/>
  <c r="K407" i="11"/>
  <c r="W407" i="11"/>
  <c r="AI407" i="11"/>
  <c r="AU407" i="11"/>
  <c r="K408" i="11"/>
  <c r="W408" i="11"/>
  <c r="AI408" i="11"/>
  <c r="AU408" i="11"/>
  <c r="K409" i="11"/>
  <c r="W409" i="11"/>
  <c r="AI409" i="11"/>
  <c r="AU409" i="11"/>
  <c r="K410" i="11"/>
  <c r="W410" i="11"/>
  <c r="AI410" i="11"/>
  <c r="AU410" i="11"/>
  <c r="Q397" i="11"/>
  <c r="Y397" i="11"/>
  <c r="AC396" i="11"/>
  <c r="BI396" i="11"/>
  <c r="M400" i="11"/>
  <c r="AC397" i="11"/>
  <c r="Q398" i="11"/>
  <c r="BI397" i="11"/>
  <c r="Y398" i="11"/>
  <c r="Q399" i="11"/>
  <c r="Y394" i="11"/>
  <c r="BM397" i="11"/>
  <c r="AW398" i="11"/>
  <c r="Q396" i="11"/>
  <c r="M397" i="11"/>
  <c r="BA398" i="11"/>
  <c r="BI394" i="11"/>
  <c r="AK396" i="11"/>
  <c r="AW397" i="11"/>
  <c r="BI398" i="11"/>
  <c r="AW399" i="11"/>
  <c r="AW400" i="11"/>
  <c r="AW396" i="11"/>
  <c r="BA397" i="11"/>
  <c r="M398" i="11"/>
  <c r="BA399" i="11"/>
  <c r="M396" i="11"/>
  <c r="BA396" i="11"/>
  <c r="M394" i="11"/>
  <c r="Y395" i="11"/>
  <c r="Y396" i="11"/>
  <c r="BM396" i="11"/>
  <c r="M399" i="11"/>
  <c r="AC395" i="11"/>
  <c r="AO396" i="11"/>
  <c r="AK397" i="11"/>
  <c r="AC398" i="11"/>
  <c r="BM398" i="11"/>
  <c r="Y399" i="11"/>
  <c r="BI399" i="11"/>
  <c r="Q400" i="11"/>
  <c r="BA400" i="11"/>
  <c r="AK395" i="11"/>
  <c r="AO397" i="11"/>
  <c r="AK398" i="11"/>
  <c r="AC399" i="11"/>
  <c r="BM399" i="11"/>
  <c r="Y400" i="11"/>
  <c r="BI400" i="11"/>
  <c r="AW395" i="11"/>
  <c r="AO398" i="11"/>
  <c r="AK399" i="11"/>
  <c r="AC400" i="11"/>
  <c r="BM400" i="11"/>
  <c r="AK394" i="11"/>
  <c r="M395" i="11"/>
  <c r="BI395" i="11"/>
  <c r="AO399" i="11"/>
  <c r="AK400" i="11"/>
  <c r="AW394" i="11"/>
  <c r="Q395" i="11"/>
  <c r="AO400" i="11"/>
  <c r="O394" i="11"/>
  <c r="AA394" i="11"/>
  <c r="AM394" i="11"/>
  <c r="AY394" i="11"/>
  <c r="BK394" i="11"/>
  <c r="O395" i="11"/>
  <c r="AA395" i="11"/>
  <c r="AM395" i="11"/>
  <c r="AY395" i="11"/>
  <c r="BK395" i="11"/>
  <c r="O396" i="11"/>
  <c r="AA396" i="11"/>
  <c r="AM396" i="11"/>
  <c r="AY396" i="11"/>
  <c r="BK396" i="11"/>
  <c r="O397" i="11"/>
  <c r="AA397" i="11"/>
  <c r="AM397" i="11"/>
  <c r="AY397" i="11"/>
  <c r="BK397" i="11"/>
  <c r="O398" i="11"/>
  <c r="AA398" i="11"/>
  <c r="AM398" i="11"/>
  <c r="AY398" i="11"/>
  <c r="BK398" i="11"/>
  <c r="O399" i="11"/>
  <c r="AA399" i="11"/>
  <c r="AM399" i="11"/>
  <c r="AY399" i="11"/>
  <c r="BK399" i="11"/>
  <c r="O400" i="11"/>
  <c r="AA400" i="11"/>
  <c r="AM400" i="11"/>
  <c r="AY400" i="11"/>
  <c r="BK400" i="11"/>
  <c r="AO394" i="11"/>
  <c r="G394" i="11"/>
  <c r="S394" i="11"/>
  <c r="AE394" i="11"/>
  <c r="AQ394" i="11"/>
  <c r="BC394" i="11"/>
  <c r="BO394" i="11"/>
  <c r="G395" i="11"/>
  <c r="S395" i="11"/>
  <c r="AE395" i="11"/>
  <c r="AQ395" i="11"/>
  <c r="BC395" i="11"/>
  <c r="BO395" i="11"/>
  <c r="G396" i="11"/>
  <c r="S396" i="11"/>
  <c r="AE396" i="11"/>
  <c r="AQ396" i="11"/>
  <c r="BC396" i="11"/>
  <c r="BO396" i="11"/>
  <c r="G397" i="11"/>
  <c r="S397" i="11"/>
  <c r="AE397" i="11"/>
  <c r="AQ397" i="11"/>
  <c r="BC397" i="11"/>
  <c r="BO397" i="11"/>
  <c r="G398" i="11"/>
  <c r="S398" i="11"/>
  <c r="AE398" i="11"/>
  <c r="AQ398" i="11"/>
  <c r="BC398" i="11"/>
  <c r="BO398" i="11"/>
  <c r="G399" i="11"/>
  <c r="S399" i="11"/>
  <c r="AE399" i="11"/>
  <c r="AQ399" i="11"/>
  <c r="BC399" i="11"/>
  <c r="BO399" i="11"/>
  <c r="G400" i="11"/>
  <c r="S400" i="11"/>
  <c r="AE400" i="11"/>
  <c r="AQ400" i="11"/>
  <c r="BC400" i="11"/>
  <c r="BO400" i="11"/>
  <c r="Q394" i="11"/>
  <c r="AC394" i="11"/>
  <c r="BA394" i="11"/>
  <c r="BA395" i="11"/>
  <c r="I394" i="11"/>
  <c r="U394" i="11"/>
  <c r="AG394" i="11"/>
  <c r="AS394" i="11"/>
  <c r="BE394" i="11"/>
  <c r="I395" i="11"/>
  <c r="U395" i="11"/>
  <c r="AG395" i="11"/>
  <c r="AS395" i="11"/>
  <c r="BE395" i="11"/>
  <c r="I396" i="11"/>
  <c r="U396" i="11"/>
  <c r="AG396" i="11"/>
  <c r="AS396" i="11"/>
  <c r="BE396" i="11"/>
  <c r="I397" i="11"/>
  <c r="U397" i="11"/>
  <c r="AG397" i="11"/>
  <c r="AS397" i="11"/>
  <c r="BE397" i="11"/>
  <c r="I398" i="11"/>
  <c r="U398" i="11"/>
  <c r="AG398" i="11"/>
  <c r="AS398" i="11"/>
  <c r="BE398" i="11"/>
  <c r="I399" i="11"/>
  <c r="U399" i="11"/>
  <c r="AG399" i="11"/>
  <c r="AS399" i="11"/>
  <c r="BE399" i="11"/>
  <c r="I400" i="11"/>
  <c r="U400" i="11"/>
  <c r="AG400" i="11"/>
  <c r="AS400" i="11"/>
  <c r="BE400" i="11"/>
  <c r="BM394" i="11"/>
  <c r="AO395" i="11"/>
  <c r="BM395" i="11"/>
  <c r="K394" i="11"/>
  <c r="W394" i="11"/>
  <c r="AI394" i="11"/>
  <c r="AU394" i="11"/>
  <c r="K395" i="11"/>
  <c r="W395" i="11"/>
  <c r="AI395" i="11"/>
  <c r="AU395" i="11"/>
  <c r="K396" i="11"/>
  <c r="W396" i="11"/>
  <c r="AI396" i="11"/>
  <c r="AU396" i="11"/>
  <c r="K397" i="11"/>
  <c r="W397" i="11"/>
  <c r="AI397" i="11"/>
  <c r="AU397" i="11"/>
  <c r="K398" i="11"/>
  <c r="W398" i="11"/>
  <c r="AI398" i="11"/>
  <c r="AU398" i="11"/>
  <c r="K399" i="11"/>
  <c r="W399" i="11"/>
  <c r="AI399" i="11"/>
  <c r="AU399" i="11"/>
  <c r="K400" i="11"/>
  <c r="W400" i="11"/>
  <c r="AI400" i="11"/>
  <c r="AU400" i="11"/>
  <c r="AW388" i="11"/>
  <c r="BI388" i="11"/>
  <c r="M388" i="11"/>
  <c r="Y388" i="11"/>
  <c r="M387" i="11"/>
  <c r="AK388" i="11"/>
  <c r="Y387" i="11"/>
  <c r="AK387" i="11"/>
  <c r="AW387" i="11"/>
  <c r="BI387" i="11"/>
  <c r="O387" i="11"/>
  <c r="AA387" i="11"/>
  <c r="AM387" i="11"/>
  <c r="AY387" i="11"/>
  <c r="BK387" i="11"/>
  <c r="O388" i="11"/>
  <c r="AA388" i="11"/>
  <c r="AM388" i="11"/>
  <c r="AY388" i="11"/>
  <c r="BK388" i="11"/>
  <c r="Q387" i="11"/>
  <c r="AC387" i="11"/>
  <c r="AO387" i="11"/>
  <c r="BA387" i="11"/>
  <c r="BM387" i="11"/>
  <c r="Q388" i="11"/>
  <c r="AC388" i="11"/>
  <c r="AO388" i="11"/>
  <c r="BA388" i="11"/>
  <c r="BM388" i="11"/>
  <c r="G387" i="11"/>
  <c r="S387" i="11"/>
  <c r="AE387" i="11"/>
  <c r="AQ387" i="11"/>
  <c r="BC387" i="11"/>
  <c r="BO387" i="11"/>
  <c r="G388" i="11"/>
  <c r="S388" i="11"/>
  <c r="AE388" i="11"/>
  <c r="AQ388" i="11"/>
  <c r="BC388" i="11"/>
  <c r="BO388" i="11"/>
  <c r="I387" i="11"/>
  <c r="U387" i="11"/>
  <c r="AG387" i="11"/>
  <c r="AS387" i="11"/>
  <c r="BE387" i="11"/>
  <c r="I388" i="11"/>
  <c r="U388" i="11"/>
  <c r="AG388" i="11"/>
  <c r="AS388" i="11"/>
  <c r="BE388" i="11"/>
  <c r="K387" i="11"/>
  <c r="W387" i="11"/>
  <c r="AI387" i="11"/>
  <c r="AU387" i="11"/>
  <c r="K388" i="11"/>
  <c r="W388" i="11"/>
  <c r="AI388" i="11"/>
  <c r="AU388" i="11"/>
  <c r="AO379" i="11"/>
  <c r="Q379" i="11"/>
  <c r="Q380" i="11"/>
  <c r="AC379" i="11"/>
  <c r="BA379" i="11"/>
  <c r="AC380" i="11"/>
  <c r="BM379" i="11"/>
  <c r="AO380" i="11"/>
  <c r="BA380" i="11"/>
  <c r="BM380" i="11"/>
  <c r="M379" i="11"/>
  <c r="Y379" i="11"/>
  <c r="AK379" i="11"/>
  <c r="AW379" i="11"/>
  <c r="BI379" i="11"/>
  <c r="M380" i="11"/>
  <c r="Y380" i="11"/>
  <c r="AK380" i="11"/>
  <c r="AW380" i="11"/>
  <c r="BI380" i="11"/>
  <c r="O379" i="11"/>
  <c r="AA379" i="11"/>
  <c r="AM379" i="11"/>
  <c r="AY379" i="11"/>
  <c r="BK379" i="11"/>
  <c r="O380" i="11"/>
  <c r="AA380" i="11"/>
  <c r="AM380" i="11"/>
  <c r="AY380" i="11"/>
  <c r="BK380" i="11"/>
  <c r="G379" i="11"/>
  <c r="S379" i="11"/>
  <c r="AE379" i="11"/>
  <c r="AQ379" i="11"/>
  <c r="BC379" i="11"/>
  <c r="BO379" i="11"/>
  <c r="G380" i="11"/>
  <c r="S380" i="11"/>
  <c r="AE380" i="11"/>
  <c r="AQ380" i="11"/>
  <c r="BC380" i="11"/>
  <c r="BO380" i="11"/>
  <c r="I379" i="11"/>
  <c r="U379" i="11"/>
  <c r="AG379" i="11"/>
  <c r="AS379" i="11"/>
  <c r="BE379" i="11"/>
  <c r="I380" i="11"/>
  <c r="U380" i="11"/>
  <c r="AG380" i="11"/>
  <c r="AS380" i="11"/>
  <c r="BE380" i="11"/>
  <c r="K379" i="11"/>
  <c r="W379" i="11"/>
  <c r="AI379" i="11"/>
  <c r="AU379" i="11"/>
  <c r="K380" i="11"/>
  <c r="W380" i="11"/>
  <c r="AI380" i="11"/>
  <c r="AU380" i="11"/>
  <c r="M366" i="11"/>
  <c r="Y366" i="11"/>
  <c r="AK366" i="11"/>
  <c r="AW366" i="11"/>
  <c r="BI366" i="11"/>
  <c r="M368" i="11"/>
  <c r="Y368" i="11"/>
  <c r="AK368" i="11"/>
  <c r="AW368" i="11"/>
  <c r="BI368" i="11"/>
  <c r="M369" i="11"/>
  <c r="Y369" i="11"/>
  <c r="AK369" i="11"/>
  <c r="AW369" i="11"/>
  <c r="BI369" i="11"/>
  <c r="O368" i="11"/>
  <c r="O369" i="11"/>
  <c r="AA369" i="11"/>
  <c r="AM369" i="11"/>
  <c r="AY369" i="11"/>
  <c r="BK369" i="11"/>
  <c r="BK368" i="11"/>
  <c r="Q366" i="11"/>
  <c r="AC366" i="11"/>
  <c r="AO366" i="11"/>
  <c r="BA366" i="11"/>
  <c r="BM366" i="11"/>
  <c r="Q367" i="11"/>
  <c r="AC367" i="11"/>
  <c r="AO367" i="11"/>
  <c r="BA367" i="11"/>
  <c r="BM367" i="11"/>
  <c r="Q368" i="11"/>
  <c r="AC368" i="11"/>
  <c r="AO368" i="11"/>
  <c r="BA368" i="11"/>
  <c r="BM368" i="11"/>
  <c r="Q369" i="11"/>
  <c r="AC369" i="11"/>
  <c r="AO369" i="11"/>
  <c r="BA369" i="11"/>
  <c r="BM369" i="11"/>
  <c r="O366" i="11"/>
  <c r="AY366" i="11"/>
  <c r="AA367" i="11"/>
  <c r="BK367" i="11"/>
  <c r="AY368" i="11"/>
  <c r="G366" i="11"/>
  <c r="S366" i="11"/>
  <c r="AE366" i="11"/>
  <c r="AQ366" i="11"/>
  <c r="BC366" i="11"/>
  <c r="BO366" i="11"/>
  <c r="G367" i="11"/>
  <c r="S367" i="11"/>
  <c r="AE367" i="11"/>
  <c r="AQ367" i="11"/>
  <c r="BC367" i="11"/>
  <c r="BO367" i="11"/>
  <c r="G368" i="11"/>
  <c r="S368" i="11"/>
  <c r="AE368" i="11"/>
  <c r="AQ368" i="11"/>
  <c r="BC368" i="11"/>
  <c r="BO368" i="11"/>
  <c r="G369" i="11"/>
  <c r="S369" i="11"/>
  <c r="AE369" i="11"/>
  <c r="AQ369" i="11"/>
  <c r="BC369" i="11"/>
  <c r="BO369" i="11"/>
  <c r="AM366" i="11"/>
  <c r="O367" i="11"/>
  <c r="AY367" i="11"/>
  <c r="AA368" i="11"/>
  <c r="I366" i="11"/>
  <c r="U366" i="11"/>
  <c r="AG366" i="11"/>
  <c r="AS366" i="11"/>
  <c r="BE366" i="11"/>
  <c r="I367" i="11"/>
  <c r="U367" i="11"/>
  <c r="AG367" i="11"/>
  <c r="AS367" i="11"/>
  <c r="BE367" i="11"/>
  <c r="I368" i="11"/>
  <c r="U368" i="11"/>
  <c r="AG368" i="11"/>
  <c r="AS368" i="11"/>
  <c r="BE368" i="11"/>
  <c r="I369" i="11"/>
  <c r="U369" i="11"/>
  <c r="AG369" i="11"/>
  <c r="AS369" i="11"/>
  <c r="BE369" i="11"/>
  <c r="M367" i="11"/>
  <c r="Y367" i="11"/>
  <c r="AK367" i="11"/>
  <c r="AW367" i="11"/>
  <c r="BI367" i="11"/>
  <c r="AA366" i="11"/>
  <c r="BK366" i="11"/>
  <c r="AM367" i="11"/>
  <c r="AM368" i="11"/>
  <c r="K366" i="11"/>
  <c r="W366" i="11"/>
  <c r="AI366" i="11"/>
  <c r="AU366" i="11"/>
  <c r="K367" i="11"/>
  <c r="W367" i="11"/>
  <c r="AI367" i="11"/>
  <c r="AU367" i="11"/>
  <c r="K368" i="11"/>
  <c r="W368" i="11"/>
  <c r="AI368" i="11"/>
  <c r="AU368" i="11"/>
  <c r="K369" i="11"/>
  <c r="W369" i="11"/>
  <c r="AI369" i="11"/>
  <c r="AU369" i="11"/>
  <c r="AW358" i="11"/>
  <c r="Y356" i="11"/>
  <c r="BI356" i="11"/>
  <c r="M358" i="11"/>
  <c r="Y358" i="11"/>
  <c r="Y359" i="11"/>
  <c r="M356" i="11"/>
  <c r="AK357" i="11"/>
  <c r="AK358" i="11"/>
  <c r="BI359" i="11"/>
  <c r="AW357" i="11"/>
  <c r="BI357" i="11"/>
  <c r="M359" i="11"/>
  <c r="AK356" i="11"/>
  <c r="M357" i="11"/>
  <c r="BI358" i="11"/>
  <c r="AK359" i="11"/>
  <c r="AW356" i="11"/>
  <c r="Y357" i="11"/>
  <c r="AW359" i="11"/>
  <c r="O356" i="11"/>
  <c r="AM356" i="11"/>
  <c r="BK356" i="11"/>
  <c r="AM357" i="11"/>
  <c r="Q356" i="11"/>
  <c r="AC356" i="11"/>
  <c r="AO356" i="11"/>
  <c r="BA356" i="11"/>
  <c r="BM356" i="11"/>
  <c r="Q357" i="11"/>
  <c r="AC357" i="11"/>
  <c r="AO357" i="11"/>
  <c r="BA357" i="11"/>
  <c r="BM357" i="11"/>
  <c r="Q358" i="11"/>
  <c r="AC358" i="11"/>
  <c r="AO358" i="11"/>
  <c r="BA358" i="11"/>
  <c r="BM358" i="11"/>
  <c r="Q359" i="11"/>
  <c r="AC359" i="11"/>
  <c r="AO359" i="11"/>
  <c r="BA359" i="11"/>
  <c r="BM359" i="11"/>
  <c r="O357" i="11"/>
  <c r="AA357" i="11"/>
  <c r="BK357" i="11"/>
  <c r="O358" i="11"/>
  <c r="AA358" i="11"/>
  <c r="AM358" i="11"/>
  <c r="AY358" i="11"/>
  <c r="BK358" i="11"/>
  <c r="O359" i="11"/>
  <c r="AM359" i="11"/>
  <c r="BK359" i="11"/>
  <c r="G356" i="11"/>
  <c r="S356" i="11"/>
  <c r="AE356" i="11"/>
  <c r="AQ356" i="11"/>
  <c r="BC356" i="11"/>
  <c r="BO356" i="11"/>
  <c r="G357" i="11"/>
  <c r="S357" i="11"/>
  <c r="AE357" i="11"/>
  <c r="AQ357" i="11"/>
  <c r="BC357" i="11"/>
  <c r="BO357" i="11"/>
  <c r="G358" i="11"/>
  <c r="S358" i="11"/>
  <c r="AE358" i="11"/>
  <c r="AQ358" i="11"/>
  <c r="BC358" i="11"/>
  <c r="BO358" i="11"/>
  <c r="G359" i="11"/>
  <c r="S359" i="11"/>
  <c r="AE359" i="11"/>
  <c r="AQ359" i="11"/>
  <c r="BC359" i="11"/>
  <c r="BO359" i="11"/>
  <c r="AA356" i="11"/>
  <c r="AY356" i="11"/>
  <c r="AY357" i="11"/>
  <c r="I356" i="11"/>
  <c r="U356" i="11"/>
  <c r="AG356" i="11"/>
  <c r="AS356" i="11"/>
  <c r="BE356" i="11"/>
  <c r="I357" i="11"/>
  <c r="U357" i="11"/>
  <c r="AG357" i="11"/>
  <c r="AS357" i="11"/>
  <c r="BE357" i="11"/>
  <c r="I358" i="11"/>
  <c r="U358" i="11"/>
  <c r="AG358" i="11"/>
  <c r="AS358" i="11"/>
  <c r="BE358" i="11"/>
  <c r="I359" i="11"/>
  <c r="U359" i="11"/>
  <c r="AG359" i="11"/>
  <c r="AS359" i="11"/>
  <c r="BE359" i="11"/>
  <c r="AA359" i="11"/>
  <c r="AY359" i="11"/>
  <c r="K356" i="11"/>
  <c r="W356" i="11"/>
  <c r="AI356" i="11"/>
  <c r="AU356" i="11"/>
  <c r="K357" i="11"/>
  <c r="W357" i="11"/>
  <c r="AI357" i="11"/>
  <c r="AU357" i="11"/>
  <c r="K358" i="11"/>
  <c r="W358" i="11"/>
  <c r="AI358" i="11"/>
  <c r="AU358" i="11"/>
  <c r="K359" i="11"/>
  <c r="W359" i="11"/>
  <c r="AI359" i="11"/>
  <c r="AU359" i="11"/>
  <c r="M347" i="11"/>
  <c r="AK346" i="11"/>
  <c r="Y347" i="11"/>
  <c r="M348" i="11"/>
  <c r="AK349" i="11"/>
  <c r="BI346" i="11"/>
  <c r="AK347" i="11"/>
  <c r="Y348" i="11"/>
  <c r="BI349" i="11"/>
  <c r="AW347" i="11"/>
  <c r="BI348" i="11"/>
  <c r="AW346" i="11"/>
  <c r="AW349" i="11"/>
  <c r="M346" i="11"/>
  <c r="BI347" i="11"/>
  <c r="AK348" i="11"/>
  <c r="M349" i="11"/>
  <c r="Y346" i="11"/>
  <c r="AW348" i="11"/>
  <c r="Y349" i="11"/>
  <c r="O349" i="11"/>
  <c r="AA349" i="11"/>
  <c r="AM349" i="11"/>
  <c r="AY349" i="11"/>
  <c r="BK349" i="11"/>
  <c r="O348" i="11"/>
  <c r="AA348" i="11"/>
  <c r="AM348" i="11"/>
  <c r="BK348" i="11"/>
  <c r="Q346" i="11"/>
  <c r="AC346" i="11"/>
  <c r="AO346" i="11"/>
  <c r="BA346" i="11"/>
  <c r="BM346" i="11"/>
  <c r="Q347" i="11"/>
  <c r="AC347" i="11"/>
  <c r="AO347" i="11"/>
  <c r="BA347" i="11"/>
  <c r="BM347" i="11"/>
  <c r="Q348" i="11"/>
  <c r="AC348" i="11"/>
  <c r="AO348" i="11"/>
  <c r="BA348" i="11"/>
  <c r="BM348" i="11"/>
  <c r="Q349" i="11"/>
  <c r="AC349" i="11"/>
  <c r="AO349" i="11"/>
  <c r="BA349" i="11"/>
  <c r="BM349" i="11"/>
  <c r="O347" i="11"/>
  <c r="AA347" i="11"/>
  <c r="AM347" i="11"/>
  <c r="AY347" i="11"/>
  <c r="BK347" i="11"/>
  <c r="AY348" i="11"/>
  <c r="G346" i="11"/>
  <c r="S346" i="11"/>
  <c r="AE346" i="11"/>
  <c r="AQ346" i="11"/>
  <c r="BC346" i="11"/>
  <c r="BO346" i="11"/>
  <c r="G347" i="11"/>
  <c r="S347" i="11"/>
  <c r="AE347" i="11"/>
  <c r="AQ347" i="11"/>
  <c r="BC347" i="11"/>
  <c r="BO347" i="11"/>
  <c r="G348" i="11"/>
  <c r="S348" i="11"/>
  <c r="AE348" i="11"/>
  <c r="AQ348" i="11"/>
  <c r="BC348" i="11"/>
  <c r="BO348" i="11"/>
  <c r="G349" i="11"/>
  <c r="S349" i="11"/>
  <c r="AE349" i="11"/>
  <c r="AQ349" i="11"/>
  <c r="BC349" i="11"/>
  <c r="BO349" i="11"/>
  <c r="I346" i="11"/>
  <c r="U346" i="11"/>
  <c r="AG346" i="11"/>
  <c r="AS346" i="11"/>
  <c r="BE346" i="11"/>
  <c r="I347" i="11"/>
  <c r="U347" i="11"/>
  <c r="AG347" i="11"/>
  <c r="AS347" i="11"/>
  <c r="BE347" i="11"/>
  <c r="I348" i="11"/>
  <c r="U348" i="11"/>
  <c r="AG348" i="11"/>
  <c r="AS348" i="11"/>
  <c r="BE348" i="11"/>
  <c r="I349" i="11"/>
  <c r="U349" i="11"/>
  <c r="AG349" i="11"/>
  <c r="AS349" i="11"/>
  <c r="BE349" i="11"/>
  <c r="O346" i="11"/>
  <c r="AA346" i="11"/>
  <c r="AM346" i="11"/>
  <c r="AY346" i="11"/>
  <c r="BK346" i="11"/>
  <c r="K346" i="11"/>
  <c r="W346" i="11"/>
  <c r="AI346" i="11"/>
  <c r="AU346" i="11"/>
  <c r="K347" i="11"/>
  <c r="W347" i="11"/>
  <c r="AI347" i="11"/>
  <c r="AU347" i="11"/>
  <c r="K348" i="11"/>
  <c r="W348" i="11"/>
  <c r="AI348" i="11"/>
  <c r="AU348" i="11"/>
  <c r="K349" i="11"/>
  <c r="W349" i="11"/>
  <c r="AI349" i="11"/>
  <c r="AU349" i="11"/>
  <c r="M317" i="11"/>
  <c r="Y318" i="11"/>
  <c r="M318" i="11"/>
  <c r="M316" i="11"/>
  <c r="BI317" i="11"/>
  <c r="AK318" i="11"/>
  <c r="M319" i="11"/>
  <c r="M320" i="11"/>
  <c r="AK316" i="11"/>
  <c r="AW318" i="11"/>
  <c r="Y319" i="11"/>
  <c r="BI320" i="11"/>
  <c r="BI318" i="11"/>
  <c r="AK319" i="11"/>
  <c r="Y316" i="11"/>
  <c r="AW316" i="11"/>
  <c r="Y317" i="11"/>
  <c r="AW319" i="11"/>
  <c r="Y320" i="11"/>
  <c r="BI316" i="11"/>
  <c r="AK317" i="11"/>
  <c r="BI319" i="11"/>
  <c r="AK320" i="11"/>
  <c r="AW317" i="11"/>
  <c r="AW320" i="11"/>
  <c r="O316" i="11"/>
  <c r="AA316" i="11"/>
  <c r="AM316" i="11"/>
  <c r="AY316" i="11"/>
  <c r="BK316" i="11"/>
  <c r="O317" i="11"/>
  <c r="AA317" i="11"/>
  <c r="AM317" i="11"/>
  <c r="AY317" i="11"/>
  <c r="BK317" i="11"/>
  <c r="O318" i="11"/>
  <c r="AA318" i="11"/>
  <c r="AM318" i="11"/>
  <c r="AY318" i="11"/>
  <c r="BK318" i="11"/>
  <c r="O319" i="11"/>
  <c r="AA319" i="11"/>
  <c r="AM319" i="11"/>
  <c r="AY319" i="11"/>
  <c r="BK319" i="11"/>
  <c r="O320" i="11"/>
  <c r="AA320" i="11"/>
  <c r="AM320" i="11"/>
  <c r="AY320" i="11"/>
  <c r="BK320" i="11"/>
  <c r="Q316" i="11"/>
  <c r="AC316" i="11"/>
  <c r="AO316" i="11"/>
  <c r="BA316" i="11"/>
  <c r="BM316" i="11"/>
  <c r="Q317" i="11"/>
  <c r="AC317" i="11"/>
  <c r="AO317" i="11"/>
  <c r="BA317" i="11"/>
  <c r="BM317" i="11"/>
  <c r="Q318" i="11"/>
  <c r="AC318" i="11"/>
  <c r="AO318" i="11"/>
  <c r="BA318" i="11"/>
  <c r="BM318" i="11"/>
  <c r="Q319" i="11"/>
  <c r="AC319" i="11"/>
  <c r="AO319" i="11"/>
  <c r="BA319" i="11"/>
  <c r="BM319" i="11"/>
  <c r="Q320" i="11"/>
  <c r="AC320" i="11"/>
  <c r="AO320" i="11"/>
  <c r="BA320" i="11"/>
  <c r="BM320" i="11"/>
  <c r="G316" i="11"/>
  <c r="S316" i="11"/>
  <c r="AE316" i="11"/>
  <c r="AQ316" i="11"/>
  <c r="BC316" i="11"/>
  <c r="BO316" i="11"/>
  <c r="G317" i="11"/>
  <c r="S317" i="11"/>
  <c r="AE317" i="11"/>
  <c r="AQ317" i="11"/>
  <c r="BC317" i="11"/>
  <c r="BO317" i="11"/>
  <c r="G318" i="11"/>
  <c r="S318" i="11"/>
  <c r="AE318" i="11"/>
  <c r="AQ318" i="11"/>
  <c r="BC318" i="11"/>
  <c r="BO318" i="11"/>
  <c r="G319" i="11"/>
  <c r="S319" i="11"/>
  <c r="AE319" i="11"/>
  <c r="AQ319" i="11"/>
  <c r="BC319" i="11"/>
  <c r="BO319" i="11"/>
  <c r="G320" i="11"/>
  <c r="S320" i="11"/>
  <c r="AE320" i="11"/>
  <c r="AQ320" i="11"/>
  <c r="BC320" i="11"/>
  <c r="BO320" i="11"/>
  <c r="I316" i="11"/>
  <c r="U316" i="11"/>
  <c r="AS316" i="11"/>
  <c r="BE316" i="11"/>
  <c r="I317" i="11"/>
  <c r="U317" i="11"/>
  <c r="AS317" i="11"/>
  <c r="BE317" i="11"/>
  <c r="I318" i="11"/>
  <c r="U318" i="11"/>
  <c r="AG318" i="11"/>
  <c r="AS318" i="11"/>
  <c r="BE318" i="11"/>
  <c r="I319" i="11"/>
  <c r="U319" i="11"/>
  <c r="AG319" i="11"/>
  <c r="AS319" i="11"/>
  <c r="BE319" i="11"/>
  <c r="I320" i="11"/>
  <c r="U320" i="11"/>
  <c r="AG320" i="11"/>
  <c r="AS320" i="11"/>
  <c r="BE320" i="11"/>
  <c r="K316" i="11"/>
  <c r="W316" i="11"/>
  <c r="AI316" i="11"/>
  <c r="AU316" i="11"/>
  <c r="K317" i="11"/>
  <c r="W317" i="11"/>
  <c r="AI317" i="11"/>
  <c r="AU317" i="11"/>
  <c r="K318" i="11"/>
  <c r="W318" i="11"/>
  <c r="AI318" i="11"/>
  <c r="AU318" i="11"/>
  <c r="K319" i="11"/>
  <c r="W319" i="11"/>
  <c r="AI319" i="11"/>
  <c r="AU319" i="11"/>
  <c r="K320" i="11"/>
  <c r="W320" i="11"/>
  <c r="AI320" i="11"/>
  <c r="AU320" i="11"/>
  <c r="K291" i="11"/>
  <c r="O288" i="11"/>
  <c r="AU288" i="11"/>
  <c r="O287" i="11"/>
  <c r="AM290" i="11"/>
  <c r="K281" i="11"/>
  <c r="Q292" i="11"/>
  <c r="Y299" i="11"/>
  <c r="Y307" i="11"/>
  <c r="AC281" i="11"/>
  <c r="BA270" i="11"/>
  <c r="AS281" i="11"/>
  <c r="Y286" i="11"/>
  <c r="BG286" i="11"/>
  <c r="AM307" i="11"/>
  <c r="BG274" i="11"/>
  <c r="K269" i="11"/>
  <c r="AE298" i="11"/>
  <c r="BG299" i="11"/>
  <c r="O269" i="11"/>
  <c r="K274" i="11"/>
  <c r="BG281" i="11"/>
  <c r="K286" i="11"/>
  <c r="AG289" i="11"/>
  <c r="BI269" i="11"/>
  <c r="Y269" i="11"/>
  <c r="Y274" i="11"/>
  <c r="O286" i="11"/>
  <c r="AI269" i="11"/>
  <c r="AM269" i="11"/>
  <c r="Y281" i="11"/>
  <c r="AS286" i="11"/>
  <c r="BA287" i="11"/>
  <c r="AU291" i="11"/>
  <c r="K299" i="11"/>
  <c r="AS292" i="11"/>
  <c r="O274" i="11"/>
  <c r="AU281" i="11"/>
  <c r="AC286" i="11"/>
  <c r="Q289" i="11"/>
  <c r="Y290" i="11"/>
  <c r="AC291" i="11"/>
  <c r="I292" i="11"/>
  <c r="BG292" i="11"/>
  <c r="O299" i="11"/>
  <c r="AW269" i="11"/>
  <c r="O281" i="11"/>
  <c r="AU286" i="11"/>
  <c r="AS287" i="11"/>
  <c r="BI289" i="11"/>
  <c r="BM291" i="11"/>
  <c r="U292" i="11"/>
  <c r="AE299" i="11"/>
  <c r="AS274" i="11"/>
  <c r="AG292" i="11"/>
  <c r="AS299" i="11"/>
  <c r="AU274" i="11"/>
  <c r="AO292" i="11"/>
  <c r="AU299" i="11"/>
  <c r="O272" i="11"/>
  <c r="O280" i="11"/>
  <c r="O283" i="11"/>
  <c r="AM288" i="11"/>
  <c r="W291" i="11"/>
  <c r="AO291" i="11"/>
  <c r="BG291" i="11"/>
  <c r="BG301" i="11"/>
  <c r="Q269" i="11"/>
  <c r="AU269" i="11"/>
  <c r="AS272" i="11"/>
  <c r="Q274" i="11"/>
  <c r="BA274" i="11"/>
  <c r="AS280" i="11"/>
  <c r="Q281" i="11"/>
  <c r="BA281" i="11"/>
  <c r="AS283" i="11"/>
  <c r="Q286" i="11"/>
  <c r="BA286" i="11"/>
  <c r="Y287" i="11"/>
  <c r="K288" i="11"/>
  <c r="AS288" i="11"/>
  <c r="I291" i="11"/>
  <c r="Y291" i="11"/>
  <c r="AS291" i="11"/>
  <c r="BI291" i="11"/>
  <c r="K292" i="11"/>
  <c r="AI292" i="11"/>
  <c r="BI292" i="11"/>
  <c r="O298" i="11"/>
  <c r="AM299" i="11"/>
  <c r="AG307" i="11"/>
  <c r="BA269" i="11"/>
  <c r="Q288" i="11"/>
  <c r="BA288" i="11"/>
  <c r="M291" i="11"/>
  <c r="AG291" i="11"/>
  <c r="AW291" i="11"/>
  <c r="AS298" i="11"/>
  <c r="O301" i="11"/>
  <c r="BC307" i="11"/>
  <c r="K270" i="11"/>
  <c r="G269" i="11"/>
  <c r="AG269" i="11"/>
  <c r="AG270" i="11"/>
  <c r="Y288" i="11"/>
  <c r="BG288" i="11"/>
  <c r="Q291" i="11"/>
  <c r="AI291" i="11"/>
  <c r="BA291" i="11"/>
  <c r="W292" i="11"/>
  <c r="AU292" i="11"/>
  <c r="BG298" i="11"/>
  <c r="S299" i="11"/>
  <c r="AE301" i="11"/>
  <c r="K307" i="11"/>
  <c r="BI307" i="11"/>
  <c r="U291" i="11"/>
  <c r="AK291" i="11"/>
  <c r="BE291" i="11"/>
  <c r="AC292" i="11"/>
  <c r="BC292" i="11"/>
  <c r="AS301" i="11"/>
  <c r="BO269" i="11"/>
  <c r="BC269" i="11"/>
  <c r="AQ269" i="11"/>
  <c r="AE269" i="11"/>
  <c r="S269" i="11"/>
  <c r="BM269" i="11"/>
  <c r="AY269" i="11"/>
  <c r="AK269" i="11"/>
  <c r="W269" i="11"/>
  <c r="I269" i="11"/>
  <c r="BE269" i="11"/>
  <c r="AO269" i="11"/>
  <c r="AA269" i="11"/>
  <c r="M269" i="11"/>
  <c r="U269" i="11"/>
  <c r="AS269" i="11"/>
  <c r="BK269" i="11"/>
  <c r="O270" i="11"/>
  <c r="AI270" i="11"/>
  <c r="BG270" i="11"/>
  <c r="AG271" i="11"/>
  <c r="Q272" i="11"/>
  <c r="AU272" i="11"/>
  <c r="BO274" i="11"/>
  <c r="BC274" i="11"/>
  <c r="AQ274" i="11"/>
  <c r="AE274" i="11"/>
  <c r="S274" i="11"/>
  <c r="G274" i="11"/>
  <c r="BM274" i="11"/>
  <c r="AY274" i="11"/>
  <c r="AK274" i="11"/>
  <c r="W274" i="11"/>
  <c r="I274" i="11"/>
  <c r="BK274" i="11"/>
  <c r="AW274" i="11"/>
  <c r="AI274" i="11"/>
  <c r="U274" i="11"/>
  <c r="BE274" i="11"/>
  <c r="AO274" i="11"/>
  <c r="AA274" i="11"/>
  <c r="M274" i="11"/>
  <c r="AG274" i="11"/>
  <c r="BI274" i="11"/>
  <c r="Q280" i="11"/>
  <c r="AU280" i="11"/>
  <c r="BO281" i="11"/>
  <c r="BC281" i="11"/>
  <c r="AQ281" i="11"/>
  <c r="AE281" i="11"/>
  <c r="S281" i="11"/>
  <c r="G281" i="11"/>
  <c r="BM281" i="11"/>
  <c r="AY281" i="11"/>
  <c r="AK281" i="11"/>
  <c r="W281" i="11"/>
  <c r="I281" i="11"/>
  <c r="BK281" i="11"/>
  <c r="AW281" i="11"/>
  <c r="AI281" i="11"/>
  <c r="U281" i="11"/>
  <c r="BE281" i="11"/>
  <c r="AO281" i="11"/>
  <c r="AA281" i="11"/>
  <c r="M281" i="11"/>
  <c r="AG281" i="11"/>
  <c r="BI281" i="11"/>
  <c r="Q283" i="11"/>
  <c r="AU283" i="11"/>
  <c r="BO286" i="11"/>
  <c r="BC286" i="11"/>
  <c r="AQ286" i="11"/>
  <c r="AE286" i="11"/>
  <c r="S286" i="11"/>
  <c r="G286" i="11"/>
  <c r="BM286" i="11"/>
  <c r="AY286" i="11"/>
  <c r="AK286" i="11"/>
  <c r="W286" i="11"/>
  <c r="I286" i="11"/>
  <c r="BK286" i="11"/>
  <c r="AW286" i="11"/>
  <c r="AI286" i="11"/>
  <c r="U286" i="11"/>
  <c r="BE286" i="11"/>
  <c r="AO286" i="11"/>
  <c r="AA286" i="11"/>
  <c r="M286" i="11"/>
  <c r="AG286" i="11"/>
  <c r="BI286" i="11"/>
  <c r="Q287" i="11"/>
  <c r="AU287" i="11"/>
  <c r="BO288" i="11"/>
  <c r="BC288" i="11"/>
  <c r="AQ288" i="11"/>
  <c r="AE288" i="11"/>
  <c r="S288" i="11"/>
  <c r="G288" i="11"/>
  <c r="BM288" i="11"/>
  <c r="AY288" i="11"/>
  <c r="AK288" i="11"/>
  <c r="W288" i="11"/>
  <c r="I288" i="11"/>
  <c r="BK288" i="11"/>
  <c r="AW288" i="11"/>
  <c r="AI288" i="11"/>
  <c r="U288" i="11"/>
  <c r="BE288" i="11"/>
  <c r="AO288" i="11"/>
  <c r="AA288" i="11"/>
  <c r="M288" i="11"/>
  <c r="AG288" i="11"/>
  <c r="BI288" i="11"/>
  <c r="Y289" i="11"/>
  <c r="BO271" i="11"/>
  <c r="BC271" i="11"/>
  <c r="AQ271" i="11"/>
  <c r="AE271" i="11"/>
  <c r="S271" i="11"/>
  <c r="G271" i="11"/>
  <c r="BM271" i="11"/>
  <c r="AY271" i="11"/>
  <c r="AK271" i="11"/>
  <c r="W271" i="11"/>
  <c r="I271" i="11"/>
  <c r="BK271" i="11"/>
  <c r="AW271" i="11"/>
  <c r="AI271" i="11"/>
  <c r="U271" i="11"/>
  <c r="BE271" i="11"/>
  <c r="AO271" i="11"/>
  <c r="AA271" i="11"/>
  <c r="M271" i="11"/>
  <c r="BG271" i="11"/>
  <c r="Q270" i="11"/>
  <c r="AM270" i="11"/>
  <c r="BI270" i="11"/>
  <c r="K271" i="11"/>
  <c r="AM271" i="11"/>
  <c r="Y272" i="11"/>
  <c r="BA272" i="11"/>
  <c r="Y280" i="11"/>
  <c r="BA280" i="11"/>
  <c r="Y283" i="11"/>
  <c r="BA283" i="11"/>
  <c r="U270" i="11"/>
  <c r="AS270" i="11"/>
  <c r="O271" i="11"/>
  <c r="AS271" i="11"/>
  <c r="AC280" i="11"/>
  <c r="AC283" i="11"/>
  <c r="AC287" i="11"/>
  <c r="BO290" i="11"/>
  <c r="BC290" i="11"/>
  <c r="AQ290" i="11"/>
  <c r="AE290" i="11"/>
  <c r="S290" i="11"/>
  <c r="G290" i="11"/>
  <c r="BM290" i="11"/>
  <c r="AY290" i="11"/>
  <c r="AK290" i="11"/>
  <c r="W290" i="11"/>
  <c r="I290" i="11"/>
  <c r="BK290" i="11"/>
  <c r="AW290" i="11"/>
  <c r="AI290" i="11"/>
  <c r="U290" i="11"/>
  <c r="BI290" i="11"/>
  <c r="AU290" i="11"/>
  <c r="BG290" i="11"/>
  <c r="AS290" i="11"/>
  <c r="AC290" i="11"/>
  <c r="O290" i="11"/>
  <c r="BE290" i="11"/>
  <c r="AO290" i="11"/>
  <c r="AA290" i="11"/>
  <c r="M290" i="11"/>
  <c r="BA290" i="11"/>
  <c r="BO270" i="11"/>
  <c r="BC270" i="11"/>
  <c r="AQ270" i="11"/>
  <c r="AE270" i="11"/>
  <c r="S270" i="11"/>
  <c r="G270" i="11"/>
  <c r="BM270" i="11"/>
  <c r="AY270" i="11"/>
  <c r="AK270" i="11"/>
  <c r="W270" i="11"/>
  <c r="I270" i="11"/>
  <c r="BE270" i="11"/>
  <c r="AO270" i="11"/>
  <c r="AA270" i="11"/>
  <c r="M270" i="11"/>
  <c r="Y270" i="11"/>
  <c r="AU270" i="11"/>
  <c r="Q271" i="11"/>
  <c r="AU271" i="11"/>
  <c r="BO272" i="11"/>
  <c r="BC272" i="11"/>
  <c r="AQ272" i="11"/>
  <c r="AE272" i="11"/>
  <c r="S272" i="11"/>
  <c r="G272" i="11"/>
  <c r="BM272" i="11"/>
  <c r="AY272" i="11"/>
  <c r="AK272" i="11"/>
  <c r="W272" i="11"/>
  <c r="I272" i="11"/>
  <c r="BK272" i="11"/>
  <c r="AW272" i="11"/>
  <c r="AI272" i="11"/>
  <c r="U272" i="11"/>
  <c r="BE272" i="11"/>
  <c r="AO272" i="11"/>
  <c r="AA272" i="11"/>
  <c r="M272" i="11"/>
  <c r="AG272" i="11"/>
  <c r="BI272" i="11"/>
  <c r="BO280" i="11"/>
  <c r="BC280" i="11"/>
  <c r="AQ280" i="11"/>
  <c r="AE280" i="11"/>
  <c r="S280" i="11"/>
  <c r="G280" i="11"/>
  <c r="BM280" i="11"/>
  <c r="AY280" i="11"/>
  <c r="AK280" i="11"/>
  <c r="W280" i="11"/>
  <c r="I280" i="11"/>
  <c r="BK280" i="11"/>
  <c r="AW280" i="11"/>
  <c r="AI280" i="11"/>
  <c r="U280" i="11"/>
  <c r="BE280" i="11"/>
  <c r="AO280" i="11"/>
  <c r="AA280" i="11"/>
  <c r="M280" i="11"/>
  <c r="AG280" i="11"/>
  <c r="BI280" i="11"/>
  <c r="BO283" i="11"/>
  <c r="BC283" i="11"/>
  <c r="AQ283" i="11"/>
  <c r="AE283" i="11"/>
  <c r="S283" i="11"/>
  <c r="G283" i="11"/>
  <c r="BM283" i="11"/>
  <c r="AY283" i="11"/>
  <c r="AK283" i="11"/>
  <c r="W283" i="11"/>
  <c r="I283" i="11"/>
  <c r="BK283" i="11"/>
  <c r="AW283" i="11"/>
  <c r="AI283" i="11"/>
  <c r="U283" i="11"/>
  <c r="BE283" i="11"/>
  <c r="AO283" i="11"/>
  <c r="AA283" i="11"/>
  <c r="M283" i="11"/>
  <c r="AG283" i="11"/>
  <c r="BI283" i="11"/>
  <c r="BO287" i="11"/>
  <c r="BC287" i="11"/>
  <c r="AQ287" i="11"/>
  <c r="AE287" i="11"/>
  <c r="S287" i="11"/>
  <c r="G287" i="11"/>
  <c r="BM287" i="11"/>
  <c r="AY287" i="11"/>
  <c r="AK287" i="11"/>
  <c r="W287" i="11"/>
  <c r="I287" i="11"/>
  <c r="BK287" i="11"/>
  <c r="AW287" i="11"/>
  <c r="AI287" i="11"/>
  <c r="U287" i="11"/>
  <c r="BE287" i="11"/>
  <c r="AO287" i="11"/>
  <c r="AA287" i="11"/>
  <c r="M287" i="11"/>
  <c r="AG287" i="11"/>
  <c r="BI287" i="11"/>
  <c r="BO289" i="11"/>
  <c r="BC289" i="11"/>
  <c r="AQ289" i="11"/>
  <c r="AE289" i="11"/>
  <c r="S289" i="11"/>
  <c r="G289" i="11"/>
  <c r="BM289" i="11"/>
  <c r="AY289" i="11"/>
  <c r="AK289" i="11"/>
  <c r="W289" i="11"/>
  <c r="I289" i="11"/>
  <c r="BK289" i="11"/>
  <c r="AW289" i="11"/>
  <c r="AI289" i="11"/>
  <c r="U289" i="11"/>
  <c r="BG289" i="11"/>
  <c r="AS289" i="11"/>
  <c r="AC289" i="11"/>
  <c r="O289" i="11"/>
  <c r="BE289" i="11"/>
  <c r="AO289" i="11"/>
  <c r="AA289" i="11"/>
  <c r="M289" i="11"/>
  <c r="AU289" i="11"/>
  <c r="K290" i="11"/>
  <c r="AW270" i="11"/>
  <c r="Y271" i="11"/>
  <c r="BA271" i="11"/>
  <c r="K272" i="11"/>
  <c r="AM272" i="11"/>
  <c r="K280" i="11"/>
  <c r="AM280" i="11"/>
  <c r="K283" i="11"/>
  <c r="AM283" i="11"/>
  <c r="K287" i="11"/>
  <c r="AM287" i="11"/>
  <c r="K289" i="11"/>
  <c r="BA289" i="11"/>
  <c r="Q290" i="11"/>
  <c r="S298" i="11"/>
  <c r="AU298" i="11"/>
  <c r="BM299" i="11"/>
  <c r="BA299" i="11"/>
  <c r="AO299" i="11"/>
  <c r="AC299" i="11"/>
  <c r="Q299" i="11"/>
  <c r="BO299" i="11"/>
  <c r="AY299" i="11"/>
  <c r="AK299" i="11"/>
  <c r="W299" i="11"/>
  <c r="I299" i="11"/>
  <c r="BK299" i="11"/>
  <c r="AW299" i="11"/>
  <c r="AI299" i="11"/>
  <c r="U299" i="11"/>
  <c r="G299" i="11"/>
  <c r="BE299" i="11"/>
  <c r="AQ299" i="11"/>
  <c r="AA299" i="11"/>
  <c r="M299" i="11"/>
  <c r="AG299" i="11"/>
  <c r="BI299" i="11"/>
  <c r="S301" i="11"/>
  <c r="AU301" i="11"/>
  <c r="BM307" i="11"/>
  <c r="BA307" i="11"/>
  <c r="AO307" i="11"/>
  <c r="AC307" i="11"/>
  <c r="Q307" i="11"/>
  <c r="BO307" i="11"/>
  <c r="AY307" i="11"/>
  <c r="AK307" i="11"/>
  <c r="W307" i="11"/>
  <c r="I307" i="11"/>
  <c r="BK307" i="11"/>
  <c r="AW307" i="11"/>
  <c r="AI307" i="11"/>
  <c r="U307" i="11"/>
  <c r="G307" i="11"/>
  <c r="BG307" i="11"/>
  <c r="AS307" i="11"/>
  <c r="AE307" i="11"/>
  <c r="O307" i="11"/>
  <c r="BE307" i="11"/>
  <c r="AQ307" i="11"/>
  <c r="AA307" i="11"/>
  <c r="M307" i="11"/>
  <c r="AU307" i="11"/>
  <c r="Y298" i="11"/>
  <c r="Y301" i="11"/>
  <c r="BM298" i="11"/>
  <c r="BA298" i="11"/>
  <c r="AO298" i="11"/>
  <c r="AC298" i="11"/>
  <c r="Q298" i="11"/>
  <c r="BO298" i="11"/>
  <c r="AY298" i="11"/>
  <c r="AK298" i="11"/>
  <c r="W298" i="11"/>
  <c r="I298" i="11"/>
  <c r="BK298" i="11"/>
  <c r="AW298" i="11"/>
  <c r="AI298" i="11"/>
  <c r="U298" i="11"/>
  <c r="G298" i="11"/>
  <c r="BE298" i="11"/>
  <c r="AQ298" i="11"/>
  <c r="AA298" i="11"/>
  <c r="M298" i="11"/>
  <c r="AG298" i="11"/>
  <c r="BI298" i="11"/>
  <c r="BM301" i="11"/>
  <c r="BA301" i="11"/>
  <c r="AO301" i="11"/>
  <c r="AC301" i="11"/>
  <c r="Q301" i="11"/>
  <c r="BO301" i="11"/>
  <c r="AY301" i="11"/>
  <c r="AK301" i="11"/>
  <c r="W301" i="11"/>
  <c r="I301" i="11"/>
  <c r="BK301" i="11"/>
  <c r="AW301" i="11"/>
  <c r="AI301" i="11"/>
  <c r="U301" i="11"/>
  <c r="G301" i="11"/>
  <c r="BE301" i="11"/>
  <c r="AQ301" i="11"/>
  <c r="AA301" i="11"/>
  <c r="M301" i="11"/>
  <c r="AG301" i="11"/>
  <c r="BI301" i="11"/>
  <c r="K298" i="11"/>
  <c r="AM298" i="11"/>
  <c r="K301" i="11"/>
  <c r="AM301" i="11"/>
  <c r="G291" i="11"/>
  <c r="S291" i="11"/>
  <c r="AE291" i="11"/>
  <c r="AQ291" i="11"/>
  <c r="BC291" i="11"/>
  <c r="BO291" i="11"/>
  <c r="G292" i="11"/>
  <c r="S292" i="11"/>
  <c r="AE292" i="11"/>
  <c r="AQ292" i="11"/>
  <c r="BE292" i="11"/>
  <c r="M292" i="11"/>
  <c r="Y292" i="11"/>
  <c r="AK292" i="11"/>
  <c r="AW292" i="11"/>
  <c r="O291" i="11"/>
  <c r="AA291" i="11"/>
  <c r="AM291" i="11"/>
  <c r="AY291" i="11"/>
  <c r="BM292" i="11"/>
  <c r="BA292" i="11"/>
  <c r="O292" i="11"/>
  <c r="AA292" i="11"/>
  <c r="AM292" i="11"/>
  <c r="AY292" i="11"/>
  <c r="BO292" i="11"/>
  <c r="O257" i="11"/>
  <c r="BE257" i="11"/>
  <c r="G248" i="11"/>
  <c r="W227" i="11"/>
  <c r="AQ248" i="11"/>
  <c r="AO258" i="11"/>
  <c r="AU227" i="11"/>
  <c r="AY247" i="11"/>
  <c r="S250" i="11"/>
  <c r="O255" i="11"/>
  <c r="Y256" i="11"/>
  <c r="AK250" i="11"/>
  <c r="Y255" i="11"/>
  <c r="M260" i="11"/>
  <c r="BK250" i="11"/>
  <c r="BE255" i="11"/>
  <c r="Y260" i="11"/>
  <c r="AQ261" i="11"/>
  <c r="BK259" i="11"/>
  <c r="AC260" i="11"/>
  <c r="Q258" i="11"/>
  <c r="BM260" i="11"/>
  <c r="BI247" i="11"/>
  <c r="Y248" i="11"/>
  <c r="AI250" i="11"/>
  <c r="W252" i="11"/>
  <c r="BO255" i="11"/>
  <c r="AC256" i="11"/>
  <c r="BO257" i="11"/>
  <c r="Y258" i="11"/>
  <c r="AO260" i="11"/>
  <c r="BK261" i="11"/>
  <c r="BK247" i="11"/>
  <c r="AU252" i="11"/>
  <c r="O247" i="11"/>
  <c r="BI248" i="11"/>
  <c r="AQ250" i="11"/>
  <c r="BE254" i="11"/>
  <c r="BE256" i="11"/>
  <c r="Y257" i="11"/>
  <c r="AQ258" i="11"/>
  <c r="Y259" i="11"/>
  <c r="Y247" i="11"/>
  <c r="M250" i="11"/>
  <c r="BC250" i="11"/>
  <c r="BO254" i="11"/>
  <c r="AC255" i="11"/>
  <c r="BO256" i="11"/>
  <c r="AC257" i="11"/>
  <c r="AW258" i="11"/>
  <c r="AA259" i="11"/>
  <c r="AA247" i="11"/>
  <c r="O250" i="11"/>
  <c r="BI250" i="11"/>
  <c r="O256" i="11"/>
  <c r="M258" i="11"/>
  <c r="BM258" i="11"/>
  <c r="BI259" i="11"/>
  <c r="BC251" i="11"/>
  <c r="AE259" i="11"/>
  <c r="BO259" i="11"/>
  <c r="Y252" i="11"/>
  <c r="AW252" i="11"/>
  <c r="AI251" i="11"/>
  <c r="BG251" i="11"/>
  <c r="BC252" i="11"/>
  <c r="AI247" i="11"/>
  <c r="Y250" i="11"/>
  <c r="AU250" i="11"/>
  <c r="BO250" i="11"/>
  <c r="M251" i="11"/>
  <c r="AK251" i="11"/>
  <c r="BI251" i="11"/>
  <c r="K252" i="11"/>
  <c r="AI252" i="11"/>
  <c r="BG252" i="11"/>
  <c r="I253" i="11"/>
  <c r="O254" i="11"/>
  <c r="AA258" i="11"/>
  <c r="BA258" i="11"/>
  <c r="AO259" i="11"/>
  <c r="AE251" i="11"/>
  <c r="AE252" i="11"/>
  <c r="G247" i="11"/>
  <c r="AQ247" i="11"/>
  <c r="G250" i="11"/>
  <c r="AA250" i="11"/>
  <c r="AW250" i="11"/>
  <c r="S251" i="11"/>
  <c r="AQ251" i="11"/>
  <c r="BO251" i="11"/>
  <c r="M252" i="11"/>
  <c r="AK252" i="11"/>
  <c r="BI252" i="11"/>
  <c r="Y254" i="11"/>
  <c r="AQ255" i="11"/>
  <c r="AQ256" i="11"/>
  <c r="AQ257" i="11"/>
  <c r="AC258" i="11"/>
  <c r="BI258" i="11"/>
  <c r="G259" i="11"/>
  <c r="AQ259" i="11"/>
  <c r="AW260" i="11"/>
  <c r="G261" i="11"/>
  <c r="Y251" i="11"/>
  <c r="AW251" i="11"/>
  <c r="G251" i="11"/>
  <c r="K251" i="11"/>
  <c r="G252" i="11"/>
  <c r="K247" i="11"/>
  <c r="AU247" i="11"/>
  <c r="K250" i="11"/>
  <c r="AE250" i="11"/>
  <c r="W251" i="11"/>
  <c r="AU251" i="11"/>
  <c r="S252" i="11"/>
  <c r="AQ252" i="11"/>
  <c r="BO252" i="11"/>
  <c r="BO253" i="11"/>
  <c r="I255" i="11"/>
  <c r="I256" i="11"/>
  <c r="I257" i="11"/>
  <c r="G258" i="11"/>
  <c r="AK258" i="11"/>
  <c r="O259" i="11"/>
  <c r="AY259" i="11"/>
  <c r="BI260" i="11"/>
  <c r="AA261" i="11"/>
  <c r="M247" i="11"/>
  <c r="AE247" i="11"/>
  <c r="AW247" i="11"/>
  <c r="BO247" i="11"/>
  <c r="K248" i="11"/>
  <c r="AA248" i="11"/>
  <c r="AU248" i="11"/>
  <c r="BK248" i="11"/>
  <c r="G249" i="11"/>
  <c r="Y249" i="11"/>
  <c r="AQ249" i="11"/>
  <c r="BI249" i="11"/>
  <c r="BE250" i="11"/>
  <c r="AS250" i="11"/>
  <c r="AG250" i="11"/>
  <c r="U250" i="11"/>
  <c r="I250" i="11"/>
  <c r="BM250" i="11"/>
  <c r="BA250" i="11"/>
  <c r="AO250" i="11"/>
  <c r="AC250" i="11"/>
  <c r="Q250" i="11"/>
  <c r="W250" i="11"/>
  <c r="BG250" i="11"/>
  <c r="O253" i="11"/>
  <c r="AQ253" i="11"/>
  <c r="M248" i="11"/>
  <c r="AE248" i="11"/>
  <c r="AW248" i="11"/>
  <c r="BO248" i="11"/>
  <c r="K249" i="11"/>
  <c r="AA249" i="11"/>
  <c r="AU249" i="11"/>
  <c r="Q253" i="11"/>
  <c r="AS253" i="11"/>
  <c r="BE249" i="11"/>
  <c r="AS249" i="11"/>
  <c r="AG249" i="11"/>
  <c r="U249" i="11"/>
  <c r="I249" i="11"/>
  <c r="BM249" i="11"/>
  <c r="BA249" i="11"/>
  <c r="AO249" i="11"/>
  <c r="AC249" i="11"/>
  <c r="Q249" i="11"/>
  <c r="BG249" i="11"/>
  <c r="S247" i="11"/>
  <c r="AK247" i="11"/>
  <c r="O248" i="11"/>
  <c r="AI248" i="11"/>
  <c r="AY248" i="11"/>
  <c r="M249" i="11"/>
  <c r="AE249" i="11"/>
  <c r="AW249" i="11"/>
  <c r="BO249" i="11"/>
  <c r="Y253" i="11"/>
  <c r="BA253" i="11"/>
  <c r="BG254" i="11"/>
  <c r="AU254" i="11"/>
  <c r="AI254" i="11"/>
  <c r="W254" i="11"/>
  <c r="K254" i="11"/>
  <c r="BC254" i="11"/>
  <c r="AO254" i="11"/>
  <c r="AA254" i="11"/>
  <c r="M254" i="11"/>
  <c r="BM254" i="11"/>
  <c r="AY254" i="11"/>
  <c r="AK254" i="11"/>
  <c r="U254" i="11"/>
  <c r="G254" i="11"/>
  <c r="BK254" i="11"/>
  <c r="AW254" i="11"/>
  <c r="AG254" i="11"/>
  <c r="S254" i="11"/>
  <c r="BI254" i="11"/>
  <c r="AS254" i="11"/>
  <c r="AE254" i="11"/>
  <c r="Q254" i="11"/>
  <c r="AQ254" i="11"/>
  <c r="W249" i="11"/>
  <c r="BE247" i="11"/>
  <c r="AS247" i="11"/>
  <c r="AG247" i="11"/>
  <c r="U247" i="11"/>
  <c r="I247" i="11"/>
  <c r="BM247" i="11"/>
  <c r="BA247" i="11"/>
  <c r="AO247" i="11"/>
  <c r="AC247" i="11"/>
  <c r="Q247" i="11"/>
  <c r="W247" i="11"/>
  <c r="AM247" i="11"/>
  <c r="BG247" i="11"/>
  <c r="S248" i="11"/>
  <c r="AK248" i="11"/>
  <c r="O249" i="11"/>
  <c r="AI249" i="11"/>
  <c r="AY249" i="11"/>
  <c r="AC253" i="11"/>
  <c r="I254" i="11"/>
  <c r="BA254" i="11"/>
  <c r="BE248" i="11"/>
  <c r="AS248" i="11"/>
  <c r="AG248" i="11"/>
  <c r="U248" i="11"/>
  <c r="I248" i="11"/>
  <c r="BM248" i="11"/>
  <c r="BA248" i="11"/>
  <c r="AO248" i="11"/>
  <c r="AC248" i="11"/>
  <c r="Q248" i="11"/>
  <c r="W248" i="11"/>
  <c r="BG248" i="11"/>
  <c r="S249" i="11"/>
  <c r="AK249" i="11"/>
  <c r="BC249" i="11"/>
  <c r="BG253" i="11"/>
  <c r="AU253" i="11"/>
  <c r="AI253" i="11"/>
  <c r="W253" i="11"/>
  <c r="K253" i="11"/>
  <c r="BC253" i="11"/>
  <c r="AO253" i="11"/>
  <c r="AA253" i="11"/>
  <c r="M253" i="11"/>
  <c r="BM253" i="11"/>
  <c r="AY253" i="11"/>
  <c r="AK253" i="11"/>
  <c r="U253" i="11"/>
  <c r="G253" i="11"/>
  <c r="BK253" i="11"/>
  <c r="AW253" i="11"/>
  <c r="AG253" i="11"/>
  <c r="S253" i="11"/>
  <c r="AE253" i="11"/>
  <c r="BI253" i="11"/>
  <c r="BG255" i="11"/>
  <c r="AU255" i="11"/>
  <c r="AI255" i="11"/>
  <c r="W255" i="11"/>
  <c r="K255" i="11"/>
  <c r="Q255" i="11"/>
  <c r="AE255" i="11"/>
  <c r="AS255" i="11"/>
  <c r="BI255" i="11"/>
  <c r="BG256" i="11"/>
  <c r="AU256" i="11"/>
  <c r="AI256" i="11"/>
  <c r="W256" i="11"/>
  <c r="K256" i="11"/>
  <c r="Q256" i="11"/>
  <c r="AE256" i="11"/>
  <c r="AS256" i="11"/>
  <c r="BI256" i="11"/>
  <c r="BG257" i="11"/>
  <c r="AU257" i="11"/>
  <c r="AI257" i="11"/>
  <c r="W257" i="11"/>
  <c r="K257" i="11"/>
  <c r="Q257" i="11"/>
  <c r="AE257" i="11"/>
  <c r="AS257" i="11"/>
  <c r="BI257" i="11"/>
  <c r="BG258" i="11"/>
  <c r="AU258" i="11"/>
  <c r="AI258" i="11"/>
  <c r="W258" i="11"/>
  <c r="K258" i="11"/>
  <c r="BE258" i="11"/>
  <c r="AS258" i="11"/>
  <c r="AG258" i="11"/>
  <c r="U258" i="11"/>
  <c r="I258" i="11"/>
  <c r="S258" i="11"/>
  <c r="BC258" i="11"/>
  <c r="Q259" i="11"/>
  <c r="AK259" i="11"/>
  <c r="O260" i="11"/>
  <c r="AE260" i="11"/>
  <c r="AY260" i="11"/>
  <c r="BO260" i="11"/>
  <c r="M261" i="11"/>
  <c r="AC261" i="11"/>
  <c r="AW261" i="11"/>
  <c r="BM261" i="11"/>
  <c r="O251" i="11"/>
  <c r="AA251" i="11"/>
  <c r="AY251" i="11"/>
  <c r="BK251" i="11"/>
  <c r="O252" i="11"/>
  <c r="AA252" i="11"/>
  <c r="AY252" i="11"/>
  <c r="BK252" i="11"/>
  <c r="S255" i="11"/>
  <c r="AG255" i="11"/>
  <c r="AW255" i="11"/>
  <c r="BK255" i="11"/>
  <c r="S256" i="11"/>
  <c r="AG256" i="11"/>
  <c r="AW256" i="11"/>
  <c r="BK256" i="11"/>
  <c r="S257" i="11"/>
  <c r="AG257" i="11"/>
  <c r="AW257" i="11"/>
  <c r="BK257" i="11"/>
  <c r="BG259" i="11"/>
  <c r="AU259" i="11"/>
  <c r="AI259" i="11"/>
  <c r="W259" i="11"/>
  <c r="K259" i="11"/>
  <c r="BE259" i="11"/>
  <c r="AS259" i="11"/>
  <c r="AG259" i="11"/>
  <c r="U259" i="11"/>
  <c r="I259" i="11"/>
  <c r="S259" i="11"/>
  <c r="AM259" i="11"/>
  <c r="BC259" i="11"/>
  <c r="Q260" i="11"/>
  <c r="AK260" i="11"/>
  <c r="O261" i="11"/>
  <c r="AE261" i="11"/>
  <c r="AY261" i="11"/>
  <c r="BO261" i="11"/>
  <c r="Q251" i="11"/>
  <c r="AC251" i="11"/>
  <c r="AO251" i="11"/>
  <c r="BA251" i="11"/>
  <c r="BM251" i="11"/>
  <c r="Q252" i="11"/>
  <c r="AC252" i="11"/>
  <c r="AO252" i="11"/>
  <c r="BA252" i="11"/>
  <c r="BM252" i="11"/>
  <c r="G255" i="11"/>
  <c r="U255" i="11"/>
  <c r="AK255" i="11"/>
  <c r="AY255" i="11"/>
  <c r="BM255" i="11"/>
  <c r="G256" i="11"/>
  <c r="U256" i="11"/>
  <c r="AK256" i="11"/>
  <c r="AY256" i="11"/>
  <c r="BM256" i="11"/>
  <c r="G257" i="11"/>
  <c r="U257" i="11"/>
  <c r="AK257" i="11"/>
  <c r="AY257" i="11"/>
  <c r="BM257" i="11"/>
  <c r="BG260" i="11"/>
  <c r="AU260" i="11"/>
  <c r="AI260" i="11"/>
  <c r="W260" i="11"/>
  <c r="K260" i="11"/>
  <c r="BE260" i="11"/>
  <c r="AS260" i="11"/>
  <c r="AG260" i="11"/>
  <c r="U260" i="11"/>
  <c r="I260" i="11"/>
  <c r="S260" i="11"/>
  <c r="AM260" i="11"/>
  <c r="BC260" i="11"/>
  <c r="Q261" i="11"/>
  <c r="AK261" i="11"/>
  <c r="BG261" i="11"/>
  <c r="AU261" i="11"/>
  <c r="AI261" i="11"/>
  <c r="W261" i="11"/>
  <c r="K261" i="11"/>
  <c r="BE261" i="11"/>
  <c r="AS261" i="11"/>
  <c r="AG261" i="11"/>
  <c r="U261" i="11"/>
  <c r="I261" i="11"/>
  <c r="S261" i="11"/>
  <c r="AM261" i="11"/>
  <c r="BC261" i="11"/>
  <c r="I251" i="11"/>
  <c r="U251" i="11"/>
  <c r="AG251" i="11"/>
  <c r="AS251" i="11"/>
  <c r="I252" i="11"/>
  <c r="U252" i="11"/>
  <c r="AG252" i="11"/>
  <c r="AS252" i="11"/>
  <c r="M255" i="11"/>
  <c r="AA255" i="11"/>
  <c r="AO255" i="11"/>
  <c r="BC255" i="11"/>
  <c r="M256" i="11"/>
  <c r="AA256" i="11"/>
  <c r="AO256" i="11"/>
  <c r="BC256" i="11"/>
  <c r="M257" i="11"/>
  <c r="AA257" i="11"/>
  <c r="AO257" i="11"/>
  <c r="BC257" i="11"/>
  <c r="O258" i="11"/>
  <c r="AE258" i="11"/>
  <c r="AY258" i="11"/>
  <c r="BO258" i="11"/>
  <c r="M259" i="11"/>
  <c r="AC259" i="11"/>
  <c r="AW259" i="11"/>
  <c r="BM259" i="11"/>
  <c r="G260" i="11"/>
  <c r="AA260" i="11"/>
  <c r="AQ260" i="11"/>
  <c r="BK260" i="11"/>
  <c r="Y261" i="11"/>
  <c r="AO261" i="11"/>
  <c r="BI261" i="11"/>
  <c r="BI229" i="11"/>
  <c r="K229" i="11"/>
  <c r="Y229" i="11"/>
  <c r="W226" i="11"/>
  <c r="K227" i="11"/>
  <c r="BG227" i="11"/>
  <c r="AI228" i="11"/>
  <c r="AI229" i="11"/>
  <c r="AI226" i="11"/>
  <c r="M227" i="11"/>
  <c r="BI227" i="11"/>
  <c r="AU229" i="11"/>
  <c r="BG226" i="11"/>
  <c r="Y227" i="11"/>
  <c r="AW227" i="11"/>
  <c r="K228" i="11"/>
  <c r="K225" i="11"/>
  <c r="AU225" i="11"/>
  <c r="AK226" i="11"/>
  <c r="AI227" i="11"/>
  <c r="AU228" i="11"/>
  <c r="M229" i="11"/>
  <c r="AW229" i="11"/>
  <c r="I230" i="11"/>
  <c r="AG230" i="11"/>
  <c r="BE230" i="11"/>
  <c r="O231" i="11"/>
  <c r="Y230" i="11"/>
  <c r="AW230" i="11"/>
  <c r="M225" i="11"/>
  <c r="AW225" i="11"/>
  <c r="K226" i="11"/>
  <c r="AU226" i="11"/>
  <c r="AK227" i="11"/>
  <c r="BG228" i="11"/>
  <c r="W229" i="11"/>
  <c r="BG229" i="11"/>
  <c r="K230" i="11"/>
  <c r="AI230" i="11"/>
  <c r="BG230" i="11"/>
  <c r="AC231" i="11"/>
  <c r="AK225" i="11"/>
  <c r="W225" i="11"/>
  <c r="BG225" i="11"/>
  <c r="M226" i="11"/>
  <c r="AW226" i="11"/>
  <c r="M230" i="11"/>
  <c r="AK230" i="11"/>
  <c r="BI230" i="11"/>
  <c r="AS231" i="11"/>
  <c r="Y225" i="11"/>
  <c r="BI225" i="11"/>
  <c r="U230" i="11"/>
  <c r="AS230" i="11"/>
  <c r="BG231" i="11"/>
  <c r="AI225" i="11"/>
  <c r="Y226" i="11"/>
  <c r="BI226" i="11"/>
  <c r="W228" i="11"/>
  <c r="AK229" i="11"/>
  <c r="W230" i="11"/>
  <c r="AU230" i="11"/>
  <c r="AM232" i="11"/>
  <c r="BG236" i="11"/>
  <c r="AU236" i="11"/>
  <c r="AI236" i="11"/>
  <c r="W236" i="11"/>
  <c r="K236" i="11"/>
  <c r="BO236" i="11"/>
  <c r="BC236" i="11"/>
  <c r="AQ236" i="11"/>
  <c r="AE236" i="11"/>
  <c r="S236" i="11"/>
  <c r="G236" i="11"/>
  <c r="AM236" i="11"/>
  <c r="BE236" i="11"/>
  <c r="AM237" i="11"/>
  <c r="O226" i="11"/>
  <c r="AA226" i="11"/>
  <c r="AM226" i="11"/>
  <c r="AY226" i="11"/>
  <c r="BK226" i="11"/>
  <c r="O227" i="11"/>
  <c r="AM227" i="11"/>
  <c r="AY227" i="11"/>
  <c r="O228" i="11"/>
  <c r="AY228" i="11"/>
  <c r="G225" i="11"/>
  <c r="S225" i="11"/>
  <c r="AE225" i="11"/>
  <c r="AQ225" i="11"/>
  <c r="BC225" i="11"/>
  <c r="BO225" i="11"/>
  <c r="G226" i="11"/>
  <c r="S226" i="11"/>
  <c r="AE226" i="11"/>
  <c r="AQ226" i="11"/>
  <c r="BC226" i="11"/>
  <c r="BO226" i="11"/>
  <c r="G227" i="11"/>
  <c r="S227" i="11"/>
  <c r="AE227" i="11"/>
  <c r="AQ227" i="11"/>
  <c r="BC227" i="11"/>
  <c r="BO227" i="11"/>
  <c r="G228" i="11"/>
  <c r="S228" i="11"/>
  <c r="AE228" i="11"/>
  <c r="AQ228" i="11"/>
  <c r="BC228" i="11"/>
  <c r="BO228" i="11"/>
  <c r="G229" i="11"/>
  <c r="S229" i="11"/>
  <c r="AE229" i="11"/>
  <c r="AQ229" i="11"/>
  <c r="BC229" i="11"/>
  <c r="BO229" i="11"/>
  <c r="G230" i="11"/>
  <c r="S230" i="11"/>
  <c r="AE230" i="11"/>
  <c r="AQ230" i="11"/>
  <c r="BC230" i="11"/>
  <c r="K231" i="11"/>
  <c r="Y231" i="11"/>
  <c r="AM231" i="11"/>
  <c r="BA231" i="11"/>
  <c r="O232" i="11"/>
  <c r="AG232" i="11"/>
  <c r="AY232" i="11"/>
  <c r="O233" i="11"/>
  <c r="AG233" i="11"/>
  <c r="AY233" i="11"/>
  <c r="O234" i="11"/>
  <c r="AG234" i="11"/>
  <c r="AY234" i="11"/>
  <c r="O235" i="11"/>
  <c r="AG235" i="11"/>
  <c r="O236" i="11"/>
  <c r="AG236" i="11"/>
  <c r="AY236" i="11"/>
  <c r="O237" i="11"/>
  <c r="AG237" i="11"/>
  <c r="AY237" i="11"/>
  <c r="Q238" i="11"/>
  <c r="AO238" i="11"/>
  <c r="BM238" i="11"/>
  <c r="U232" i="11"/>
  <c r="BG235" i="11"/>
  <c r="AU235" i="11"/>
  <c r="AI235" i="11"/>
  <c r="W235" i="11"/>
  <c r="K235" i="11"/>
  <c r="BO235" i="11"/>
  <c r="BC235" i="11"/>
  <c r="AQ235" i="11"/>
  <c r="AE235" i="11"/>
  <c r="S235" i="11"/>
  <c r="G235" i="11"/>
  <c r="U235" i="11"/>
  <c r="AM235" i="11"/>
  <c r="BE235" i="11"/>
  <c r="U236" i="11"/>
  <c r="U237" i="11"/>
  <c r="I225" i="11"/>
  <c r="U225" i="11"/>
  <c r="AG225" i="11"/>
  <c r="AS225" i="11"/>
  <c r="BE225" i="11"/>
  <c r="I226" i="11"/>
  <c r="U226" i="11"/>
  <c r="AG226" i="11"/>
  <c r="AS226" i="11"/>
  <c r="BE226" i="11"/>
  <c r="I227" i="11"/>
  <c r="U227" i="11"/>
  <c r="AG227" i="11"/>
  <c r="AS227" i="11"/>
  <c r="BE227" i="11"/>
  <c r="I228" i="11"/>
  <c r="U228" i="11"/>
  <c r="AG228" i="11"/>
  <c r="AS228" i="11"/>
  <c r="BE228" i="11"/>
  <c r="I229" i="11"/>
  <c r="U229" i="11"/>
  <c r="AG229" i="11"/>
  <c r="AS229" i="11"/>
  <c r="BE229" i="11"/>
  <c r="M231" i="11"/>
  <c r="AA231" i="11"/>
  <c r="AO231" i="11"/>
  <c r="Q232" i="11"/>
  <c r="AK232" i="11"/>
  <c r="BA232" i="11"/>
  <c r="Q233" i="11"/>
  <c r="AK233" i="11"/>
  <c r="Q234" i="11"/>
  <c r="AK234" i="11"/>
  <c r="BA234" i="11"/>
  <c r="Q235" i="11"/>
  <c r="AK235" i="11"/>
  <c r="BA235" i="11"/>
  <c r="Q236" i="11"/>
  <c r="AK236" i="11"/>
  <c r="BA236" i="11"/>
  <c r="Q237" i="11"/>
  <c r="AK237" i="11"/>
  <c r="BA237" i="11"/>
  <c r="Y238" i="11"/>
  <c r="AW238" i="11"/>
  <c r="BG233" i="11"/>
  <c r="AU233" i="11"/>
  <c r="AI233" i="11"/>
  <c r="W233" i="11"/>
  <c r="K233" i="11"/>
  <c r="BO233" i="11"/>
  <c r="BC233" i="11"/>
  <c r="AQ233" i="11"/>
  <c r="AE233" i="11"/>
  <c r="S233" i="11"/>
  <c r="G233" i="11"/>
  <c r="U233" i="11"/>
  <c r="AM233" i="11"/>
  <c r="BE233" i="11"/>
  <c r="AM234" i="11"/>
  <c r="M228" i="11"/>
  <c r="Y228" i="11"/>
  <c r="AK228" i="11"/>
  <c r="AW228" i="11"/>
  <c r="BI228" i="11"/>
  <c r="BO231" i="11"/>
  <c r="BC231" i="11"/>
  <c r="AQ231" i="11"/>
  <c r="AE231" i="11"/>
  <c r="S231" i="11"/>
  <c r="G231" i="11"/>
  <c r="Q231" i="11"/>
  <c r="AG231" i="11"/>
  <c r="AU231" i="11"/>
  <c r="BI231" i="11"/>
  <c r="Y232" i="11"/>
  <c r="AO232" i="11"/>
  <c r="BI232" i="11"/>
  <c r="Y233" i="11"/>
  <c r="AO233" i="11"/>
  <c r="BI233" i="11"/>
  <c r="Y234" i="11"/>
  <c r="AO234" i="11"/>
  <c r="Y235" i="11"/>
  <c r="AO235" i="11"/>
  <c r="BI235" i="11"/>
  <c r="Y236" i="11"/>
  <c r="AO236" i="11"/>
  <c r="BI236" i="11"/>
  <c r="Y237" i="11"/>
  <c r="AO237" i="11"/>
  <c r="BI237" i="11"/>
  <c r="AC238" i="11"/>
  <c r="BG234" i="11"/>
  <c r="AU234" i="11"/>
  <c r="AI234" i="11"/>
  <c r="W234" i="11"/>
  <c r="K234" i="11"/>
  <c r="BO234" i="11"/>
  <c r="BC234" i="11"/>
  <c r="AQ234" i="11"/>
  <c r="AE234" i="11"/>
  <c r="S234" i="11"/>
  <c r="G234" i="11"/>
  <c r="U234" i="11"/>
  <c r="BE234" i="11"/>
  <c r="BG238" i="11"/>
  <c r="AU238" i="11"/>
  <c r="AI238" i="11"/>
  <c r="W238" i="11"/>
  <c r="K238" i="11"/>
  <c r="BE238" i="11"/>
  <c r="AS238" i="11"/>
  <c r="AG238" i="11"/>
  <c r="U238" i="11"/>
  <c r="I238" i="11"/>
  <c r="BO238" i="11"/>
  <c r="BC238" i="11"/>
  <c r="AQ238" i="11"/>
  <c r="AE238" i="11"/>
  <c r="S238" i="11"/>
  <c r="G238" i="11"/>
  <c r="AA238" i="11"/>
  <c r="AY238" i="11"/>
  <c r="O225" i="11"/>
  <c r="AA225" i="11"/>
  <c r="AM225" i="11"/>
  <c r="AY225" i="11"/>
  <c r="BK225" i="11"/>
  <c r="AA227" i="11"/>
  <c r="BK227" i="11"/>
  <c r="AA228" i="11"/>
  <c r="AM228" i="11"/>
  <c r="O229" i="11"/>
  <c r="AA229" i="11"/>
  <c r="AM229" i="11"/>
  <c r="AY229" i="11"/>
  <c r="BK229" i="11"/>
  <c r="O230" i="11"/>
  <c r="AA230" i="11"/>
  <c r="AM230" i="11"/>
  <c r="AY230" i="11"/>
  <c r="BK230" i="11"/>
  <c r="U231" i="11"/>
  <c r="AI231" i="11"/>
  <c r="AW231" i="11"/>
  <c r="BK231" i="11"/>
  <c r="I232" i="11"/>
  <c r="AA232" i="11"/>
  <c r="AS232" i="11"/>
  <c r="I233" i="11"/>
  <c r="AA233" i="11"/>
  <c r="AS233" i="11"/>
  <c r="BK233" i="11"/>
  <c r="I234" i="11"/>
  <c r="AA234" i="11"/>
  <c r="AS234" i="11"/>
  <c r="BK234" i="11"/>
  <c r="I235" i="11"/>
  <c r="AA235" i="11"/>
  <c r="AS235" i="11"/>
  <c r="BK235" i="11"/>
  <c r="I236" i="11"/>
  <c r="AA236" i="11"/>
  <c r="AS236" i="11"/>
  <c r="BK236" i="11"/>
  <c r="I237" i="11"/>
  <c r="AA237" i="11"/>
  <c r="AS237" i="11"/>
  <c r="M238" i="11"/>
  <c r="AK238" i="11"/>
  <c r="BI238" i="11"/>
  <c r="BG232" i="11"/>
  <c r="AU232" i="11"/>
  <c r="AI232" i="11"/>
  <c r="W232" i="11"/>
  <c r="K232" i="11"/>
  <c r="BO232" i="11"/>
  <c r="BC232" i="11"/>
  <c r="AQ232" i="11"/>
  <c r="AE232" i="11"/>
  <c r="S232" i="11"/>
  <c r="G232" i="11"/>
  <c r="BE232" i="11"/>
  <c r="BG237" i="11"/>
  <c r="AU237" i="11"/>
  <c r="AI237" i="11"/>
  <c r="W237" i="11"/>
  <c r="K237" i="11"/>
  <c r="BO237" i="11"/>
  <c r="BC237" i="11"/>
  <c r="AQ237" i="11"/>
  <c r="AE237" i="11"/>
  <c r="S237" i="11"/>
  <c r="G237" i="11"/>
  <c r="BE237" i="11"/>
  <c r="BK228" i="11"/>
  <c r="Q225" i="11"/>
  <c r="AC225" i="11"/>
  <c r="AO225" i="11"/>
  <c r="BA225" i="11"/>
  <c r="Q226" i="11"/>
  <c r="AC226" i="11"/>
  <c r="AO226" i="11"/>
  <c r="BA226" i="11"/>
  <c r="Q227" i="11"/>
  <c r="AC227" i="11"/>
  <c r="AO227" i="11"/>
  <c r="BA227" i="11"/>
  <c r="Q228" i="11"/>
  <c r="AC228" i="11"/>
  <c r="AO228" i="11"/>
  <c r="BA228" i="11"/>
  <c r="Q229" i="11"/>
  <c r="AC229" i="11"/>
  <c r="AO229" i="11"/>
  <c r="BA229" i="11"/>
  <c r="Q230" i="11"/>
  <c r="AC230" i="11"/>
  <c r="AO230" i="11"/>
  <c r="BA230" i="11"/>
  <c r="BM230" i="11"/>
  <c r="I231" i="11"/>
  <c r="W231" i="11"/>
  <c r="AK231" i="11"/>
  <c r="AY231" i="11"/>
  <c r="BM231" i="11"/>
  <c r="M232" i="11"/>
  <c r="AC232" i="11"/>
  <c r="AW232" i="11"/>
  <c r="BM232" i="11"/>
  <c r="M233" i="11"/>
  <c r="AC233" i="11"/>
  <c r="AW233" i="11"/>
  <c r="BM233" i="11"/>
  <c r="M234" i="11"/>
  <c r="AC234" i="11"/>
  <c r="AW234" i="11"/>
  <c r="BM234" i="11"/>
  <c r="M235" i="11"/>
  <c r="AC235" i="11"/>
  <c r="AW235" i="11"/>
  <c r="BM235" i="11"/>
  <c r="M236" i="11"/>
  <c r="AC236" i="11"/>
  <c r="AW236" i="11"/>
  <c r="BM236" i="11"/>
  <c r="M237" i="11"/>
  <c r="AC237" i="11"/>
  <c r="AW237" i="11"/>
  <c r="BM237" i="11"/>
  <c r="O238" i="11"/>
  <c r="AM238" i="11"/>
  <c r="BK238" i="11"/>
  <c r="AW214" i="11"/>
  <c r="M217" i="11"/>
  <c r="M214" i="11"/>
  <c r="U214" i="11"/>
  <c r="AA217" i="11"/>
  <c r="M210" i="11"/>
  <c r="AK211" i="11"/>
  <c r="Y214" i="11"/>
  <c r="Y210" i="11"/>
  <c r="AG214" i="11"/>
  <c r="AA211" i="11"/>
  <c r="BI214" i="11"/>
  <c r="M215" i="11"/>
  <c r="AC210" i="11"/>
  <c r="BE214" i="11"/>
  <c r="Q215" i="11"/>
  <c r="Q216" i="11"/>
  <c r="AK210" i="11"/>
  <c r="U211" i="11"/>
  <c r="AA215" i="11"/>
  <c r="BI210" i="11"/>
  <c r="AO215" i="11"/>
  <c r="BM210" i="11"/>
  <c r="BI218" i="11"/>
  <c r="Q210" i="11"/>
  <c r="BA210" i="11"/>
  <c r="M211" i="11"/>
  <c r="BI211" i="11"/>
  <c r="BI212" i="11"/>
  <c r="BI213" i="11"/>
  <c r="Y218" i="11"/>
  <c r="AY218" i="11"/>
  <c r="AE218" i="11"/>
  <c r="AC218" i="11"/>
  <c r="BA218" i="11"/>
  <c r="AK214" i="11"/>
  <c r="BC215" i="11"/>
  <c r="AE217" i="11"/>
  <c r="M218" i="11"/>
  <c r="AK218" i="11"/>
  <c r="BM218" i="11"/>
  <c r="AO210" i="11"/>
  <c r="AS211" i="11"/>
  <c r="M212" i="11"/>
  <c r="M213" i="11"/>
  <c r="I214" i="11"/>
  <c r="AS214" i="11"/>
  <c r="AQ217" i="11"/>
  <c r="O218" i="11"/>
  <c r="AO218" i="11"/>
  <c r="BO218" i="11"/>
  <c r="AW210" i="11"/>
  <c r="AY211" i="11"/>
  <c r="BK217" i="11"/>
  <c r="Q218" i="11"/>
  <c r="AW218" i="11"/>
  <c r="BO212" i="11"/>
  <c r="BC212" i="11"/>
  <c r="AQ212" i="11"/>
  <c r="AE212" i="11"/>
  <c r="S212" i="11"/>
  <c r="G212" i="11"/>
  <c r="BM212" i="11"/>
  <c r="BA212" i="11"/>
  <c r="AO212" i="11"/>
  <c r="AC212" i="11"/>
  <c r="Q212" i="11"/>
  <c r="BG212" i="11"/>
  <c r="AU212" i="11"/>
  <c r="AI212" i="11"/>
  <c r="W212" i="11"/>
  <c r="K212" i="11"/>
  <c r="AA212" i="11"/>
  <c r="AY212" i="11"/>
  <c r="BO213" i="11"/>
  <c r="BC213" i="11"/>
  <c r="AQ213" i="11"/>
  <c r="AE213" i="11"/>
  <c r="S213" i="11"/>
  <c r="G213" i="11"/>
  <c r="BM213" i="11"/>
  <c r="BA213" i="11"/>
  <c r="AO213" i="11"/>
  <c r="AC213" i="11"/>
  <c r="Q213" i="11"/>
  <c r="BG213" i="11"/>
  <c r="AU213" i="11"/>
  <c r="AI213" i="11"/>
  <c r="W213" i="11"/>
  <c r="K213" i="11"/>
  <c r="AA213" i="11"/>
  <c r="AY213" i="11"/>
  <c r="BG216" i="11"/>
  <c r="AU216" i="11"/>
  <c r="AI216" i="11"/>
  <c r="W216" i="11"/>
  <c r="K216" i="11"/>
  <c r="BO216" i="11"/>
  <c r="BA216" i="11"/>
  <c r="AM216" i="11"/>
  <c r="Y216" i="11"/>
  <c r="I216" i="11"/>
  <c r="BM216" i="11"/>
  <c r="AY216" i="11"/>
  <c r="AK216" i="11"/>
  <c r="U216" i="11"/>
  <c r="G216" i="11"/>
  <c r="BK216" i="11"/>
  <c r="AW216" i="11"/>
  <c r="AG216" i="11"/>
  <c r="S216" i="11"/>
  <c r="BE216" i="11"/>
  <c r="AQ216" i="11"/>
  <c r="AC216" i="11"/>
  <c r="O216" i="11"/>
  <c r="AS216" i="11"/>
  <c r="I210" i="11"/>
  <c r="AA210" i="11"/>
  <c r="AS210" i="11"/>
  <c r="BK210" i="11"/>
  <c r="I211" i="11"/>
  <c r="AG211" i="11"/>
  <c r="BE211" i="11"/>
  <c r="I212" i="11"/>
  <c r="AG212" i="11"/>
  <c r="BE212" i="11"/>
  <c r="I213" i="11"/>
  <c r="AG213" i="11"/>
  <c r="BE213" i="11"/>
  <c r="BG215" i="11"/>
  <c r="AU215" i="11"/>
  <c r="AI215" i="11"/>
  <c r="W215" i="11"/>
  <c r="K215" i="11"/>
  <c r="BO215" i="11"/>
  <c r="BA215" i="11"/>
  <c r="AM215" i="11"/>
  <c r="Y215" i="11"/>
  <c r="I215" i="11"/>
  <c r="BM215" i="11"/>
  <c r="AY215" i="11"/>
  <c r="AK215" i="11"/>
  <c r="U215" i="11"/>
  <c r="G215" i="11"/>
  <c r="BK215" i="11"/>
  <c r="AW215" i="11"/>
  <c r="AG215" i="11"/>
  <c r="S215" i="11"/>
  <c r="BE215" i="11"/>
  <c r="AQ215" i="11"/>
  <c r="AC215" i="11"/>
  <c r="O215" i="11"/>
  <c r="AS215" i="11"/>
  <c r="M216" i="11"/>
  <c r="BC216" i="11"/>
  <c r="Q217" i="11"/>
  <c r="O210" i="11"/>
  <c r="AG210" i="11"/>
  <c r="O211" i="11"/>
  <c r="AM211" i="11"/>
  <c r="O212" i="11"/>
  <c r="AM212" i="11"/>
  <c r="BK212" i="11"/>
  <c r="O213" i="11"/>
  <c r="AM213" i="11"/>
  <c r="BK213" i="11"/>
  <c r="AA216" i="11"/>
  <c r="U212" i="11"/>
  <c r="AS212" i="11"/>
  <c r="U213" i="11"/>
  <c r="AS213" i="11"/>
  <c r="AE216" i="11"/>
  <c r="BO210" i="11"/>
  <c r="BC210" i="11"/>
  <c r="AQ210" i="11"/>
  <c r="AE210" i="11"/>
  <c r="S210" i="11"/>
  <c r="G210" i="11"/>
  <c r="BG210" i="11"/>
  <c r="AU210" i="11"/>
  <c r="AI210" i="11"/>
  <c r="W210" i="11"/>
  <c r="K210" i="11"/>
  <c r="U210" i="11"/>
  <c r="AM210" i="11"/>
  <c r="BE210" i="11"/>
  <c r="BO211" i="11"/>
  <c r="BC211" i="11"/>
  <c r="AQ211" i="11"/>
  <c r="AE211" i="11"/>
  <c r="S211" i="11"/>
  <c r="G211" i="11"/>
  <c r="BM211" i="11"/>
  <c r="BA211" i="11"/>
  <c r="AO211" i="11"/>
  <c r="AC211" i="11"/>
  <c r="Q211" i="11"/>
  <c r="BG211" i="11"/>
  <c r="AU211" i="11"/>
  <c r="AI211" i="11"/>
  <c r="W211" i="11"/>
  <c r="K211" i="11"/>
  <c r="Y211" i="11"/>
  <c r="AW211" i="11"/>
  <c r="Y212" i="11"/>
  <c r="AW212" i="11"/>
  <c r="Y213" i="11"/>
  <c r="AW213" i="11"/>
  <c r="AE215" i="11"/>
  <c r="AO216" i="11"/>
  <c r="BG217" i="11"/>
  <c r="AU217" i="11"/>
  <c r="AI217" i="11"/>
  <c r="W217" i="11"/>
  <c r="K217" i="11"/>
  <c r="BE217" i="11"/>
  <c r="AS217" i="11"/>
  <c r="AG217" i="11"/>
  <c r="BI217" i="11"/>
  <c r="AO217" i="11"/>
  <c r="Y217" i="11"/>
  <c r="I217" i="11"/>
  <c r="BC217" i="11"/>
  <c r="AM217" i="11"/>
  <c r="U217" i="11"/>
  <c r="G217" i="11"/>
  <c r="BA217" i="11"/>
  <c r="AK217" i="11"/>
  <c r="S217" i="11"/>
  <c r="BM217" i="11"/>
  <c r="AW217" i="11"/>
  <c r="AC217" i="11"/>
  <c r="O217" i="11"/>
  <c r="AY217" i="11"/>
  <c r="K214" i="11"/>
  <c r="W214" i="11"/>
  <c r="AI214" i="11"/>
  <c r="AU214" i="11"/>
  <c r="BG214" i="11"/>
  <c r="G218" i="11"/>
  <c r="AA218" i="11"/>
  <c r="AQ218" i="11"/>
  <c r="O214" i="11"/>
  <c r="AA214" i="11"/>
  <c r="AM214" i="11"/>
  <c r="AY214" i="11"/>
  <c r="BK214" i="11"/>
  <c r="Q214" i="11"/>
  <c r="AC214" i="11"/>
  <c r="AO214" i="11"/>
  <c r="BA214" i="11"/>
  <c r="BM214" i="11"/>
  <c r="G214" i="11"/>
  <c r="S214" i="11"/>
  <c r="AE214" i="11"/>
  <c r="AQ214" i="11"/>
  <c r="BC214" i="11"/>
  <c r="BG218" i="11"/>
  <c r="AU218" i="11"/>
  <c r="AI218" i="11"/>
  <c r="W218" i="11"/>
  <c r="K218" i="11"/>
  <c r="BE218" i="11"/>
  <c r="AS218" i="11"/>
  <c r="AG218" i="11"/>
  <c r="U218" i="11"/>
  <c r="I218" i="11"/>
  <c r="S218" i="11"/>
  <c r="AM218" i="11"/>
  <c r="BC218" i="11"/>
  <c r="AW199" i="11"/>
  <c r="AO197" i="11"/>
  <c r="G199" i="11"/>
  <c r="M199" i="11"/>
  <c r="AO199" i="11"/>
  <c r="AE197" i="11"/>
  <c r="AQ197" i="11"/>
  <c r="Q199" i="11"/>
  <c r="BC199" i="11"/>
  <c r="S200" i="11"/>
  <c r="Q201" i="11"/>
  <c r="G197" i="11"/>
  <c r="BC197" i="11"/>
  <c r="Y199" i="11"/>
  <c r="BI199" i="11"/>
  <c r="AQ200" i="11"/>
  <c r="AO201" i="11"/>
  <c r="Q197" i="11"/>
  <c r="BM197" i="11"/>
  <c r="AE199" i="11"/>
  <c r="BM199" i="11"/>
  <c r="BO200" i="11"/>
  <c r="BM201" i="11"/>
  <c r="S197" i="11"/>
  <c r="BO197" i="11"/>
  <c r="AK199" i="11"/>
  <c r="M197" i="11"/>
  <c r="AK197" i="11"/>
  <c r="BI197" i="11"/>
  <c r="G198" i="11"/>
  <c r="AE198" i="11"/>
  <c r="BC198" i="11"/>
  <c r="AC199" i="11"/>
  <c r="BA199" i="11"/>
  <c r="Y200" i="11"/>
  <c r="AW200" i="11"/>
  <c r="S201" i="11"/>
  <c r="AQ201" i="11"/>
  <c r="BO201" i="11"/>
  <c r="BA198" i="11"/>
  <c r="M198" i="11"/>
  <c r="AK198" i="11"/>
  <c r="BI198" i="11"/>
  <c r="AC200" i="11"/>
  <c r="BA200" i="11"/>
  <c r="Y201" i="11"/>
  <c r="AW201" i="11"/>
  <c r="Q198" i="11"/>
  <c r="AO198" i="11"/>
  <c r="BM198" i="11"/>
  <c r="G200" i="11"/>
  <c r="AE200" i="11"/>
  <c r="BC200" i="11"/>
  <c r="AC201" i="11"/>
  <c r="BA201" i="11"/>
  <c r="Y197" i="11"/>
  <c r="AW197" i="11"/>
  <c r="S198" i="11"/>
  <c r="AQ198" i="11"/>
  <c r="BO198" i="11"/>
  <c r="M200" i="11"/>
  <c r="AK200" i="11"/>
  <c r="BI200" i="11"/>
  <c r="G201" i="11"/>
  <c r="AE201" i="11"/>
  <c r="BC201" i="11"/>
  <c r="AC197" i="11"/>
  <c r="BA197" i="11"/>
  <c r="Y198" i="11"/>
  <c r="AW198" i="11"/>
  <c r="S199" i="11"/>
  <c r="AQ199" i="11"/>
  <c r="BO199" i="11"/>
  <c r="Q200" i="11"/>
  <c r="AO200" i="11"/>
  <c r="BM200" i="11"/>
  <c r="M201" i="11"/>
  <c r="AK201" i="11"/>
  <c r="BI201" i="11"/>
  <c r="O197" i="11"/>
  <c r="AA197" i="11"/>
  <c r="AM197" i="11"/>
  <c r="AY197" i="11"/>
  <c r="BK197" i="11"/>
  <c r="O198" i="11"/>
  <c r="AA198" i="11"/>
  <c r="AM198" i="11"/>
  <c r="AY198" i="11"/>
  <c r="BK198" i="11"/>
  <c r="O199" i="11"/>
  <c r="AA199" i="11"/>
  <c r="AM199" i="11"/>
  <c r="AY199" i="11"/>
  <c r="BK199" i="11"/>
  <c r="O200" i="11"/>
  <c r="AA200" i="11"/>
  <c r="AM200" i="11"/>
  <c r="AY200" i="11"/>
  <c r="BK200" i="11"/>
  <c r="O201" i="11"/>
  <c r="AA201" i="11"/>
  <c r="AM201" i="11"/>
  <c r="AY201" i="11"/>
  <c r="BK201" i="11"/>
  <c r="I197" i="11"/>
  <c r="U197" i="11"/>
  <c r="AG197" i="11"/>
  <c r="AS197" i="11"/>
  <c r="BE197" i="11"/>
  <c r="I198" i="11"/>
  <c r="U198" i="11"/>
  <c r="AG198" i="11"/>
  <c r="AS198" i="11"/>
  <c r="BE198" i="11"/>
  <c r="I199" i="11"/>
  <c r="U199" i="11"/>
  <c r="AG199" i="11"/>
  <c r="AS199" i="11"/>
  <c r="BE199" i="11"/>
  <c r="I200" i="11"/>
  <c r="U200" i="11"/>
  <c r="AG200" i="11"/>
  <c r="AS200" i="11"/>
  <c r="BE200" i="11"/>
  <c r="I201" i="11"/>
  <c r="U201" i="11"/>
  <c r="AG201" i="11"/>
  <c r="AS201" i="11"/>
  <c r="BE201" i="11"/>
  <c r="K197" i="11"/>
  <c r="W197" i="11"/>
  <c r="AI197" i="11"/>
  <c r="AU197" i="11"/>
  <c r="K198" i="11"/>
  <c r="W198" i="11"/>
  <c r="AI198" i="11"/>
  <c r="AU198" i="11"/>
  <c r="K199" i="11"/>
  <c r="W199" i="11"/>
  <c r="AI199" i="11"/>
  <c r="AU199" i="11"/>
  <c r="K200" i="11"/>
  <c r="W200" i="11"/>
  <c r="AI200" i="11"/>
  <c r="AU200" i="11"/>
  <c r="K201" i="11"/>
  <c r="W201" i="11"/>
  <c r="AI201" i="11"/>
  <c r="AU201" i="11"/>
  <c r="AO190" i="11"/>
  <c r="BM187" i="11"/>
  <c r="AW190" i="11"/>
  <c r="M190" i="11"/>
  <c r="BI190" i="11"/>
  <c r="M187" i="11"/>
  <c r="Y189" i="11"/>
  <c r="Q190" i="11"/>
  <c r="BM190" i="11"/>
  <c r="AC187" i="11"/>
  <c r="Q188" i="11"/>
  <c r="AW189" i="11"/>
  <c r="Y190" i="11"/>
  <c r="AK186" i="11"/>
  <c r="AW187" i="11"/>
  <c r="AO188" i="11"/>
  <c r="AK190" i="11"/>
  <c r="AO186" i="11"/>
  <c r="AK187" i="11"/>
  <c r="U188" i="11"/>
  <c r="AW188" i="11"/>
  <c r="AC189" i="11"/>
  <c r="BA189" i="11"/>
  <c r="AC190" i="11"/>
  <c r="BA190" i="11"/>
  <c r="M186" i="11"/>
  <c r="AW186" i="11"/>
  <c r="AO187" i="11"/>
  <c r="Y188" i="11"/>
  <c r="BA188" i="11"/>
  <c r="I189" i="11"/>
  <c r="AG189" i="11"/>
  <c r="BE189" i="11"/>
  <c r="I190" i="11"/>
  <c r="AG190" i="11"/>
  <c r="BE190" i="11"/>
  <c r="Q186" i="11"/>
  <c r="BA186" i="11"/>
  <c r="AC188" i="11"/>
  <c r="BI188" i="11"/>
  <c r="M189" i="11"/>
  <c r="AK189" i="11"/>
  <c r="BI189" i="11"/>
  <c r="Y186" i="11"/>
  <c r="BI186" i="11"/>
  <c r="Q187" i="11"/>
  <c r="BA187" i="11"/>
  <c r="I188" i="11"/>
  <c r="AG188" i="11"/>
  <c r="BM188" i="11"/>
  <c r="Q189" i="11"/>
  <c r="AO189" i="11"/>
  <c r="BM189" i="11"/>
  <c r="AC186" i="11"/>
  <c r="BM186" i="11"/>
  <c r="Y187" i="11"/>
  <c r="BI187" i="11"/>
  <c r="M188" i="11"/>
  <c r="AK188" i="11"/>
  <c r="U189" i="11"/>
  <c r="AS189" i="11"/>
  <c r="U190" i="11"/>
  <c r="AS190" i="11"/>
  <c r="O186" i="11"/>
  <c r="AA186" i="11"/>
  <c r="AM186" i="11"/>
  <c r="AY186" i="11"/>
  <c r="BK186" i="11"/>
  <c r="O187" i="11"/>
  <c r="AA187" i="11"/>
  <c r="AM187" i="11"/>
  <c r="AY187" i="11"/>
  <c r="BK187" i="11"/>
  <c r="O188" i="11"/>
  <c r="AA188" i="11"/>
  <c r="AM188" i="11"/>
  <c r="AY188" i="11"/>
  <c r="BK188" i="11"/>
  <c r="O189" i="11"/>
  <c r="AA189" i="11"/>
  <c r="AM189" i="11"/>
  <c r="AY189" i="11"/>
  <c r="BK189" i="11"/>
  <c r="O190" i="11"/>
  <c r="AA190" i="11"/>
  <c r="AM190" i="11"/>
  <c r="AY190" i="11"/>
  <c r="BK190" i="11"/>
  <c r="G186" i="11"/>
  <c r="S186" i="11"/>
  <c r="AE186" i="11"/>
  <c r="AQ186" i="11"/>
  <c r="BC186" i="11"/>
  <c r="BO186" i="11"/>
  <c r="G187" i="11"/>
  <c r="S187" i="11"/>
  <c r="AE187" i="11"/>
  <c r="AQ187" i="11"/>
  <c r="BC187" i="11"/>
  <c r="BO187" i="11"/>
  <c r="G188" i="11"/>
  <c r="S188" i="11"/>
  <c r="AE188" i="11"/>
  <c r="AQ188" i="11"/>
  <c r="BC188" i="11"/>
  <c r="BO188" i="11"/>
  <c r="G189" i="11"/>
  <c r="S189" i="11"/>
  <c r="AE189" i="11"/>
  <c r="AQ189" i="11"/>
  <c r="BC189" i="11"/>
  <c r="BO189" i="11"/>
  <c r="G190" i="11"/>
  <c r="S190" i="11"/>
  <c r="AE190" i="11"/>
  <c r="AQ190" i="11"/>
  <c r="BC190" i="11"/>
  <c r="BO190" i="11"/>
  <c r="I186" i="11"/>
  <c r="AG186" i="11"/>
  <c r="I187" i="11"/>
  <c r="U187" i="11"/>
  <c r="AG187" i="11"/>
  <c r="AS187" i="11"/>
  <c r="BE187" i="11"/>
  <c r="U186" i="11"/>
  <c r="AS186" i="11"/>
  <c r="BE186" i="11"/>
  <c r="AS188" i="11"/>
  <c r="BE188" i="11"/>
  <c r="K186" i="11"/>
  <c r="W186" i="11"/>
  <c r="AI186" i="11"/>
  <c r="AU186" i="11"/>
  <c r="K187" i="11"/>
  <c r="W187" i="11"/>
  <c r="AI187" i="11"/>
  <c r="AU187" i="11"/>
  <c r="K188" i="11"/>
  <c r="W188" i="11"/>
  <c r="AI188" i="11"/>
  <c r="AU188" i="11"/>
  <c r="K189" i="11"/>
  <c r="W189" i="11"/>
  <c r="AI189" i="11"/>
  <c r="AU189" i="11"/>
  <c r="K190" i="11"/>
  <c r="W190" i="11"/>
  <c r="AI190" i="11"/>
  <c r="AU190" i="11"/>
  <c r="I160" i="11"/>
  <c r="K160" i="11"/>
  <c r="AK160" i="11"/>
  <c r="AU160" i="11"/>
  <c r="W160" i="11"/>
  <c r="W162" i="11"/>
  <c r="W157" i="11"/>
  <c r="BM163" i="11"/>
  <c r="K161" i="11"/>
  <c r="AS161" i="11"/>
  <c r="AS162" i="11"/>
  <c r="M161" i="11"/>
  <c r="AU161" i="11"/>
  <c r="I162" i="11"/>
  <c r="AU162" i="11"/>
  <c r="K163" i="11"/>
  <c r="W155" i="11"/>
  <c r="AU158" i="11"/>
  <c r="U161" i="11"/>
  <c r="BE161" i="11"/>
  <c r="M162" i="11"/>
  <c r="BE162" i="11"/>
  <c r="AC163" i="11"/>
  <c r="AU155" i="11"/>
  <c r="W161" i="11"/>
  <c r="BI161" i="11"/>
  <c r="U162" i="11"/>
  <c r="BI162" i="11"/>
  <c r="AS163" i="11"/>
  <c r="AI161" i="11"/>
  <c r="I161" i="11"/>
  <c r="AK161" i="11"/>
  <c r="AI162" i="11"/>
  <c r="W156" i="11"/>
  <c r="AU157" i="11"/>
  <c r="AG160" i="11"/>
  <c r="AG161" i="11"/>
  <c r="BG161" i="11"/>
  <c r="K162" i="11"/>
  <c r="AK162" i="11"/>
  <c r="M163" i="11"/>
  <c r="AE163" i="11"/>
  <c r="AW163" i="11"/>
  <c r="BO163" i="11"/>
  <c r="AU156" i="11"/>
  <c r="AI160" i="11"/>
  <c r="Q163" i="11"/>
  <c r="AI163" i="11"/>
  <c r="BA163" i="11"/>
  <c r="U163" i="11"/>
  <c r="AK163" i="11"/>
  <c r="BC163" i="11"/>
  <c r="W159" i="11"/>
  <c r="G163" i="11"/>
  <c r="W163" i="11"/>
  <c r="AO163" i="11"/>
  <c r="BE163" i="11"/>
  <c r="W158" i="11"/>
  <c r="AU159" i="11"/>
  <c r="M160" i="11"/>
  <c r="AG162" i="11"/>
  <c r="BG162" i="11"/>
  <c r="I163" i="11"/>
  <c r="Y163" i="11"/>
  <c r="AQ163" i="11"/>
  <c r="BG163" i="11"/>
  <c r="S164" i="11"/>
  <c r="AG164" i="11"/>
  <c r="AU164" i="11"/>
  <c r="BI164" i="11"/>
  <c r="Y156" i="11"/>
  <c r="AW156" i="11"/>
  <c r="Y157" i="11"/>
  <c r="AW157" i="11"/>
  <c r="Y158" i="11"/>
  <c r="AW158" i="11"/>
  <c r="Y159" i="11"/>
  <c r="AW159" i="11"/>
  <c r="Y160" i="11"/>
  <c r="AW160" i="11"/>
  <c r="Y161" i="11"/>
  <c r="AW161" i="11"/>
  <c r="Y162" i="11"/>
  <c r="AW162" i="11"/>
  <c r="S163" i="11"/>
  <c r="AG163" i="11"/>
  <c r="AU163" i="11"/>
  <c r="BI163" i="11"/>
  <c r="G164" i="11"/>
  <c r="U164" i="11"/>
  <c r="AI164" i="11"/>
  <c r="AW164" i="11"/>
  <c r="BM164" i="11"/>
  <c r="AW155" i="11"/>
  <c r="I155" i="11"/>
  <c r="AG155" i="11"/>
  <c r="BE155" i="11"/>
  <c r="I156" i="11"/>
  <c r="AG156" i="11"/>
  <c r="BE156" i="11"/>
  <c r="I157" i="11"/>
  <c r="AG157" i="11"/>
  <c r="BE157" i="11"/>
  <c r="I158" i="11"/>
  <c r="AG158" i="11"/>
  <c r="BE158" i="11"/>
  <c r="I159" i="11"/>
  <c r="AG159" i="11"/>
  <c r="BE159" i="11"/>
  <c r="BE160" i="11"/>
  <c r="I164" i="11"/>
  <c r="W164" i="11"/>
  <c r="AK164" i="11"/>
  <c r="BA164" i="11"/>
  <c r="BO164" i="11"/>
  <c r="Y155" i="11"/>
  <c r="K155" i="11"/>
  <c r="AI155" i="11"/>
  <c r="BG155" i="11"/>
  <c r="K156" i="11"/>
  <c r="AI156" i="11"/>
  <c r="BG156" i="11"/>
  <c r="K157" i="11"/>
  <c r="AI157" i="11"/>
  <c r="BG157" i="11"/>
  <c r="K158" i="11"/>
  <c r="AI158" i="11"/>
  <c r="BG158" i="11"/>
  <c r="K159" i="11"/>
  <c r="AI159" i="11"/>
  <c r="BG159" i="11"/>
  <c r="BG160" i="11"/>
  <c r="K164" i="11"/>
  <c r="Y164" i="11"/>
  <c r="AO164" i="11"/>
  <c r="BC164" i="11"/>
  <c r="M155" i="11"/>
  <c r="AK155" i="11"/>
  <c r="BI155" i="11"/>
  <c r="M156" i="11"/>
  <c r="AK156" i="11"/>
  <c r="BI156" i="11"/>
  <c r="M157" i="11"/>
  <c r="AK157" i="11"/>
  <c r="BI157" i="11"/>
  <c r="M158" i="11"/>
  <c r="AK158" i="11"/>
  <c r="BI158" i="11"/>
  <c r="M159" i="11"/>
  <c r="AK159" i="11"/>
  <c r="BI159" i="11"/>
  <c r="BI160" i="11"/>
  <c r="M164" i="11"/>
  <c r="AC164" i="11"/>
  <c r="AQ164" i="11"/>
  <c r="BE164" i="11"/>
  <c r="U155" i="11"/>
  <c r="AS155" i="11"/>
  <c r="U156" i="11"/>
  <c r="AS156" i="11"/>
  <c r="U157" i="11"/>
  <c r="AS157" i="11"/>
  <c r="U158" i="11"/>
  <c r="AS158" i="11"/>
  <c r="U159" i="11"/>
  <c r="AS159" i="11"/>
  <c r="U160" i="11"/>
  <c r="AS160" i="11"/>
  <c r="Q164" i="11"/>
  <c r="AE164" i="11"/>
  <c r="AS164" i="11"/>
  <c r="BG164" i="11"/>
  <c r="O156" i="11"/>
  <c r="AA156" i="11"/>
  <c r="AM156" i="11"/>
  <c r="AY156" i="11"/>
  <c r="BK156" i="11"/>
  <c r="O157" i="11"/>
  <c r="AA157" i="11"/>
  <c r="AM157" i="11"/>
  <c r="AY157" i="11"/>
  <c r="BK157" i="11"/>
  <c r="O158" i="11"/>
  <c r="AA158" i="11"/>
  <c r="AM158" i="11"/>
  <c r="AY158" i="11"/>
  <c r="BK158" i="11"/>
  <c r="O159" i="11"/>
  <c r="AA159" i="11"/>
  <c r="AM159" i="11"/>
  <c r="AY159" i="11"/>
  <c r="BK159" i="11"/>
  <c r="O160" i="11"/>
  <c r="AA160" i="11"/>
  <c r="AM160" i="11"/>
  <c r="AY160" i="11"/>
  <c r="BK160" i="11"/>
  <c r="O161" i="11"/>
  <c r="AA161" i="11"/>
  <c r="AM161" i="11"/>
  <c r="AY161" i="11"/>
  <c r="BK161" i="11"/>
  <c r="O162" i="11"/>
  <c r="AA162" i="11"/>
  <c r="AM162" i="11"/>
  <c r="AY162" i="11"/>
  <c r="BK162" i="11"/>
  <c r="O163" i="11"/>
  <c r="AA163" i="11"/>
  <c r="AM163" i="11"/>
  <c r="AY163" i="11"/>
  <c r="O164" i="11"/>
  <c r="AA164" i="11"/>
  <c r="AM164" i="11"/>
  <c r="AY164" i="11"/>
  <c r="O155" i="11"/>
  <c r="AA155" i="11"/>
  <c r="AM155" i="11"/>
  <c r="AY155" i="11"/>
  <c r="BK155" i="11"/>
  <c r="Q155" i="11"/>
  <c r="AC155" i="11"/>
  <c r="AO155" i="11"/>
  <c r="BA155" i="11"/>
  <c r="BM155" i="11"/>
  <c r="Q156" i="11"/>
  <c r="AC156" i="11"/>
  <c r="AO156" i="11"/>
  <c r="BA156" i="11"/>
  <c r="BM156" i="11"/>
  <c r="Q157" i="11"/>
  <c r="AC157" i="11"/>
  <c r="AO157" i="11"/>
  <c r="BA157" i="11"/>
  <c r="BM157" i="11"/>
  <c r="Q158" i="11"/>
  <c r="AC158" i="11"/>
  <c r="AO158" i="11"/>
  <c r="BA158" i="11"/>
  <c r="BM158" i="11"/>
  <c r="Q159" i="11"/>
  <c r="AC159" i="11"/>
  <c r="AO159" i="11"/>
  <c r="BA159" i="11"/>
  <c r="BM159" i="11"/>
  <c r="Q160" i="11"/>
  <c r="AC160" i="11"/>
  <c r="AO160" i="11"/>
  <c r="BA160" i="11"/>
  <c r="BM160" i="11"/>
  <c r="Q161" i="11"/>
  <c r="AC161" i="11"/>
  <c r="AO161" i="11"/>
  <c r="BA161" i="11"/>
  <c r="BM161" i="11"/>
  <c r="Q162" i="11"/>
  <c r="AC162" i="11"/>
  <c r="AO162" i="11"/>
  <c r="BA162" i="11"/>
  <c r="BM162" i="11"/>
  <c r="G155" i="11"/>
  <c r="S155" i="11"/>
  <c r="AE155" i="11"/>
  <c r="AQ155" i="11"/>
  <c r="BC155" i="11"/>
  <c r="G156" i="11"/>
  <c r="S156" i="11"/>
  <c r="AE156" i="11"/>
  <c r="AQ156" i="11"/>
  <c r="BC156" i="11"/>
  <c r="G157" i="11"/>
  <c r="S157" i="11"/>
  <c r="AE157" i="11"/>
  <c r="AQ157" i="11"/>
  <c r="BC157" i="11"/>
  <c r="G158" i="11"/>
  <c r="S158" i="11"/>
  <c r="AE158" i="11"/>
  <c r="AQ158" i="11"/>
  <c r="BC158" i="11"/>
  <c r="G159" i="11"/>
  <c r="S159" i="11"/>
  <c r="AE159" i="11"/>
  <c r="AQ159" i="11"/>
  <c r="BC159" i="11"/>
  <c r="G160" i="11"/>
  <c r="S160" i="11"/>
  <c r="AE160" i="11"/>
  <c r="AQ160" i="11"/>
  <c r="BC160" i="11"/>
  <c r="G161" i="11"/>
  <c r="S161" i="11"/>
  <c r="AE161" i="11"/>
  <c r="AQ161" i="11"/>
  <c r="BC161" i="11"/>
  <c r="G162" i="11"/>
  <c r="S162" i="11"/>
  <c r="AE162" i="11"/>
  <c r="AQ162" i="11"/>
  <c r="BC162" i="11"/>
  <c r="AK144" i="11"/>
  <c r="AK146" i="11"/>
  <c r="M146" i="11"/>
  <c r="M144" i="11"/>
  <c r="AK143" i="11"/>
  <c r="AW144" i="11"/>
  <c r="Y145" i="11"/>
  <c r="M147" i="11"/>
  <c r="M143" i="11"/>
  <c r="M145" i="11"/>
  <c r="BI144" i="11"/>
  <c r="AK145" i="11"/>
  <c r="AW147" i="11"/>
  <c r="AW145" i="11"/>
  <c r="BI147" i="11"/>
  <c r="BI145" i="11"/>
  <c r="AW143" i="11"/>
  <c r="Y144" i="11"/>
  <c r="AW146" i="11"/>
  <c r="Y147" i="11"/>
  <c r="BI143" i="11"/>
  <c r="BI146" i="11"/>
  <c r="AK147" i="11"/>
  <c r="Y143" i="11"/>
  <c r="Y146" i="11"/>
  <c r="O144" i="11"/>
  <c r="AA144" i="11"/>
  <c r="AM144" i="11"/>
  <c r="AY144" i="11"/>
  <c r="BK144" i="11"/>
  <c r="O145" i="11"/>
  <c r="AA145" i="11"/>
  <c r="AM145" i="11"/>
  <c r="AY145" i="11"/>
  <c r="BK145" i="11"/>
  <c r="O146" i="11"/>
  <c r="AA146" i="11"/>
  <c r="AM146" i="11"/>
  <c r="AY146" i="11"/>
  <c r="BK146" i="11"/>
  <c r="O147" i="11"/>
  <c r="AA147" i="11"/>
  <c r="AM147" i="11"/>
  <c r="AY147" i="11"/>
  <c r="BK147" i="11"/>
  <c r="BK143" i="11"/>
  <c r="Q143" i="11"/>
  <c r="AC143" i="11"/>
  <c r="AO143" i="11"/>
  <c r="BA143" i="11"/>
  <c r="BM143" i="11"/>
  <c r="Q144" i="11"/>
  <c r="AC144" i="11"/>
  <c r="AO144" i="11"/>
  <c r="BA144" i="11"/>
  <c r="BM144" i="11"/>
  <c r="Q145" i="11"/>
  <c r="AC145" i="11"/>
  <c r="AO145" i="11"/>
  <c r="BA145" i="11"/>
  <c r="BM145" i="11"/>
  <c r="Q146" i="11"/>
  <c r="AC146" i="11"/>
  <c r="AO146" i="11"/>
  <c r="BA146" i="11"/>
  <c r="BM146" i="11"/>
  <c r="Q147" i="11"/>
  <c r="AC147" i="11"/>
  <c r="AO147" i="11"/>
  <c r="BA147" i="11"/>
  <c r="BM147" i="11"/>
  <c r="AY143" i="11"/>
  <c r="G143" i="11"/>
  <c r="S143" i="11"/>
  <c r="AE143" i="11"/>
  <c r="AQ143" i="11"/>
  <c r="BC143" i="11"/>
  <c r="BO143" i="11"/>
  <c r="G144" i="11"/>
  <c r="S144" i="11"/>
  <c r="AE144" i="11"/>
  <c r="AQ144" i="11"/>
  <c r="BC144" i="11"/>
  <c r="BO144" i="11"/>
  <c r="G145" i="11"/>
  <c r="S145" i="11"/>
  <c r="AE145" i="11"/>
  <c r="AQ145" i="11"/>
  <c r="BC145" i="11"/>
  <c r="BO145" i="11"/>
  <c r="G146" i="11"/>
  <c r="S146" i="11"/>
  <c r="AE146" i="11"/>
  <c r="AQ146" i="11"/>
  <c r="BC146" i="11"/>
  <c r="BO146" i="11"/>
  <c r="G147" i="11"/>
  <c r="S147" i="11"/>
  <c r="AE147" i="11"/>
  <c r="AQ147" i="11"/>
  <c r="BC147" i="11"/>
  <c r="BO147" i="11"/>
  <c r="O143" i="11"/>
  <c r="AM143" i="11"/>
  <c r="I143" i="11"/>
  <c r="U143" i="11"/>
  <c r="AG143" i="11"/>
  <c r="AS143" i="11"/>
  <c r="BE143" i="11"/>
  <c r="I144" i="11"/>
  <c r="U144" i="11"/>
  <c r="AG144" i="11"/>
  <c r="AS144" i="11"/>
  <c r="BE144" i="11"/>
  <c r="I145" i="11"/>
  <c r="U145" i="11"/>
  <c r="AG145" i="11"/>
  <c r="AS145" i="11"/>
  <c r="BE145" i="11"/>
  <c r="I146" i="11"/>
  <c r="U146" i="11"/>
  <c r="AG146" i="11"/>
  <c r="AS146" i="11"/>
  <c r="BE146" i="11"/>
  <c r="I147" i="11"/>
  <c r="U147" i="11"/>
  <c r="AG147" i="11"/>
  <c r="AS147" i="11"/>
  <c r="BE147" i="11"/>
  <c r="AA143" i="11"/>
  <c r="K143" i="11"/>
  <c r="W143" i="11"/>
  <c r="AI143" i="11"/>
  <c r="AU143" i="11"/>
  <c r="K144" i="11"/>
  <c r="W144" i="11"/>
  <c r="AI144" i="11"/>
  <c r="AU144" i="11"/>
  <c r="K145" i="11"/>
  <c r="W145" i="11"/>
  <c r="AI145" i="11"/>
  <c r="AU145" i="11"/>
  <c r="K146" i="11"/>
  <c r="W146" i="11"/>
  <c r="AI146" i="11"/>
  <c r="AU146" i="11"/>
  <c r="K147" i="11"/>
  <c r="W147" i="11"/>
  <c r="AI147" i="11"/>
  <c r="AU147" i="11"/>
  <c r="Q102" i="11"/>
  <c r="AO124" i="11"/>
  <c r="K126" i="11"/>
  <c r="Y126" i="11"/>
  <c r="W125" i="11"/>
  <c r="AO126" i="11"/>
  <c r="AC125" i="11"/>
  <c r="BC126" i="11"/>
  <c r="AK125" i="11"/>
  <c r="AQ125" i="11"/>
  <c r="I125" i="11"/>
  <c r="BE125" i="11"/>
  <c r="M125" i="11"/>
  <c r="BO125" i="11"/>
  <c r="AE126" i="11"/>
  <c r="AC107" i="11"/>
  <c r="BC124" i="11"/>
  <c r="S134" i="11"/>
  <c r="Q125" i="11"/>
  <c r="AO125" i="11"/>
  <c r="BG125" i="11"/>
  <c r="Q126" i="11"/>
  <c r="BG126" i="11"/>
  <c r="AW123" i="11"/>
  <c r="Y125" i="11"/>
  <c r="AS125" i="11"/>
  <c r="AU107" i="11"/>
  <c r="AU106" i="11"/>
  <c r="AQ121" i="11"/>
  <c r="BA125" i="11"/>
  <c r="U104" i="11"/>
  <c r="U109" i="11"/>
  <c r="K125" i="11"/>
  <c r="AE125" i="11"/>
  <c r="BC125" i="11"/>
  <c r="AS126" i="11"/>
  <c r="M127" i="11"/>
  <c r="AC127" i="11"/>
  <c r="AQ127" i="11"/>
  <c r="BE127" i="11"/>
  <c r="M126" i="11"/>
  <c r="AC126" i="11"/>
  <c r="AQ126" i="11"/>
  <c r="BE126" i="11"/>
  <c r="Q127" i="11"/>
  <c r="AE127" i="11"/>
  <c r="AS127" i="11"/>
  <c r="BG127" i="11"/>
  <c r="S125" i="11"/>
  <c r="AG125" i="11"/>
  <c r="AU125" i="11"/>
  <c r="BI125" i="11"/>
  <c r="G126" i="11"/>
  <c r="U126" i="11"/>
  <c r="AI126" i="11"/>
  <c r="AW126" i="11"/>
  <c r="BM126" i="11"/>
  <c r="I127" i="11"/>
  <c r="W127" i="11"/>
  <c r="AK127" i="11"/>
  <c r="BA127" i="11"/>
  <c r="BO127" i="11"/>
  <c r="S127" i="11"/>
  <c r="AG127" i="11"/>
  <c r="AU127" i="11"/>
  <c r="BI127" i="11"/>
  <c r="S126" i="11"/>
  <c r="AG126" i="11"/>
  <c r="AU126" i="11"/>
  <c r="BI126" i="11"/>
  <c r="G127" i="11"/>
  <c r="U127" i="11"/>
  <c r="AI127" i="11"/>
  <c r="AW127" i="11"/>
  <c r="BM127" i="11"/>
  <c r="G125" i="11"/>
  <c r="U125" i="11"/>
  <c r="AI125" i="11"/>
  <c r="AW125" i="11"/>
  <c r="BM125" i="11"/>
  <c r="I126" i="11"/>
  <c r="W126" i="11"/>
  <c r="AK126" i="11"/>
  <c r="BA126" i="11"/>
  <c r="BO126" i="11"/>
  <c r="K127" i="11"/>
  <c r="Y127" i="11"/>
  <c r="AO127" i="11"/>
  <c r="BC127" i="11"/>
  <c r="O125" i="11"/>
  <c r="AA125" i="11"/>
  <c r="AM125" i="11"/>
  <c r="AY125" i="11"/>
  <c r="O126" i="11"/>
  <c r="AA126" i="11"/>
  <c r="AM126" i="11"/>
  <c r="AY126" i="11"/>
  <c r="O127" i="11"/>
  <c r="AA127" i="11"/>
  <c r="AM127" i="11"/>
  <c r="AY127" i="11"/>
  <c r="BM104" i="11"/>
  <c r="AO102" i="11"/>
  <c r="M104" i="11"/>
  <c r="AI107" i="11"/>
  <c r="BG121" i="11"/>
  <c r="M123" i="11"/>
  <c r="M134" i="11"/>
  <c r="AY133" i="11"/>
  <c r="AQ134" i="11"/>
  <c r="BK136" i="11"/>
  <c r="AI104" i="11"/>
  <c r="I105" i="11"/>
  <c r="Q103" i="11"/>
  <c r="AS104" i="11"/>
  <c r="AG105" i="11"/>
  <c r="I121" i="11"/>
  <c r="AO122" i="11"/>
  <c r="BK133" i="11"/>
  <c r="AU134" i="11"/>
  <c r="BE104" i="11"/>
  <c r="AS105" i="11"/>
  <c r="K107" i="11"/>
  <c r="Y121" i="11"/>
  <c r="Y103" i="11"/>
  <c r="Y104" i="11"/>
  <c r="AU104" i="11"/>
  <c r="Q107" i="11"/>
  <c r="BA107" i="11"/>
  <c r="BE109" i="11"/>
  <c r="K121" i="11"/>
  <c r="AC121" i="11"/>
  <c r="AS121" i="11"/>
  <c r="BM121" i="11"/>
  <c r="BM122" i="11"/>
  <c r="W134" i="11"/>
  <c r="AW134" i="11"/>
  <c r="M135" i="11"/>
  <c r="BM102" i="11"/>
  <c r="AG103" i="11"/>
  <c r="I104" i="11"/>
  <c r="AC104" i="11"/>
  <c r="AW104" i="11"/>
  <c r="S106" i="11"/>
  <c r="U107" i="11"/>
  <c r="BE107" i="11"/>
  <c r="Y120" i="11"/>
  <c r="M121" i="11"/>
  <c r="AE121" i="11"/>
  <c r="AW121" i="11"/>
  <c r="BO121" i="11"/>
  <c r="K124" i="11"/>
  <c r="AE134" i="11"/>
  <c r="BC134" i="11"/>
  <c r="AI135" i="11"/>
  <c r="AQ103" i="11"/>
  <c r="K104" i="11"/>
  <c r="AG104" i="11"/>
  <c r="BA104" i="11"/>
  <c r="Q121" i="11"/>
  <c r="AI121" i="11"/>
  <c r="BA121" i="11"/>
  <c r="Y124" i="11"/>
  <c r="G134" i="11"/>
  <c r="AG134" i="11"/>
  <c r="BG134" i="11"/>
  <c r="AW135" i="11"/>
  <c r="M137" i="11"/>
  <c r="BA103" i="11"/>
  <c r="U121" i="11"/>
  <c r="AK121" i="11"/>
  <c r="BC121" i="11"/>
  <c r="K134" i="11"/>
  <c r="AI134" i="11"/>
  <c r="BO134" i="11"/>
  <c r="AG137" i="11"/>
  <c r="G103" i="11"/>
  <c r="BI103" i="11"/>
  <c r="Q104" i="11"/>
  <c r="AK104" i="11"/>
  <c r="BI104" i="11"/>
  <c r="AK107" i="11"/>
  <c r="I109" i="11"/>
  <c r="G121" i="11"/>
  <c r="W121" i="11"/>
  <c r="AO121" i="11"/>
  <c r="BE121" i="11"/>
  <c r="Q122" i="11"/>
  <c r="AW137" i="11"/>
  <c r="AG106" i="11"/>
  <c r="BK106" i="11"/>
  <c r="BG106" i="11"/>
  <c r="AS106" i="11"/>
  <c r="AE106" i="11"/>
  <c r="Q106" i="11"/>
  <c r="BE106" i="11"/>
  <c r="AQ106" i="11"/>
  <c r="AC106" i="11"/>
  <c r="M106" i="11"/>
  <c r="BC106" i="11"/>
  <c r="AO106" i="11"/>
  <c r="Y106" i="11"/>
  <c r="K106" i="11"/>
  <c r="BO106" i="11"/>
  <c r="BA106" i="11"/>
  <c r="AK106" i="11"/>
  <c r="W106" i="11"/>
  <c r="I106" i="11"/>
  <c r="BM106" i="11"/>
  <c r="AW106" i="11"/>
  <c r="AI106" i="11"/>
  <c r="U106" i="11"/>
  <c r="G106" i="11"/>
  <c r="U102" i="11"/>
  <c r="AS102" i="11"/>
  <c r="S103" i="11"/>
  <c r="AK103" i="11"/>
  <c r="BC103" i="11"/>
  <c r="W104" i="11"/>
  <c r="AO104" i="11"/>
  <c r="BG104" i="11"/>
  <c r="U105" i="11"/>
  <c r="M107" i="11"/>
  <c r="AG107" i="11"/>
  <c r="AW107" i="11"/>
  <c r="AK120" i="11"/>
  <c r="U122" i="11"/>
  <c r="AS122" i="11"/>
  <c r="BI123" i="11"/>
  <c r="M124" i="11"/>
  <c r="AC124" i="11"/>
  <c r="AQ124" i="11"/>
  <c r="BE124" i="11"/>
  <c r="I134" i="11"/>
  <c r="Y134" i="11"/>
  <c r="AS134" i="11"/>
  <c r="BI134" i="11"/>
  <c r="W135" i="11"/>
  <c r="BG135" i="11"/>
  <c r="S137" i="11"/>
  <c r="AI137" i="11"/>
  <c r="BC137" i="11"/>
  <c r="Y102" i="11"/>
  <c r="AW102" i="11"/>
  <c r="U103" i="11"/>
  <c r="AO103" i="11"/>
  <c r="BE103" i="11"/>
  <c r="AW120" i="11"/>
  <c r="W122" i="11"/>
  <c r="AU122" i="11"/>
  <c r="Q124" i="11"/>
  <c r="AE124" i="11"/>
  <c r="AS124" i="11"/>
  <c r="BG124" i="11"/>
  <c r="Y135" i="11"/>
  <c r="BI135" i="11"/>
  <c r="U137" i="11"/>
  <c r="AK137" i="11"/>
  <c r="BE137" i="11"/>
  <c r="AC102" i="11"/>
  <c r="BA102" i="11"/>
  <c r="BI120" i="11"/>
  <c r="AC122" i="11"/>
  <c r="BA122" i="11"/>
  <c r="S124" i="11"/>
  <c r="AG124" i="11"/>
  <c r="AU124" i="11"/>
  <c r="BI124" i="11"/>
  <c r="G137" i="11"/>
  <c r="W137" i="11"/>
  <c r="AQ137" i="11"/>
  <c r="BG137" i="11"/>
  <c r="I102" i="11"/>
  <c r="AG102" i="11"/>
  <c r="BE102" i="11"/>
  <c r="I103" i="11"/>
  <c r="AC103" i="11"/>
  <c r="AS103" i="11"/>
  <c r="BM103" i="11"/>
  <c r="BE105" i="11"/>
  <c r="W107" i="11"/>
  <c r="AO107" i="11"/>
  <c r="BG107" i="11"/>
  <c r="AG109" i="11"/>
  <c r="I120" i="11"/>
  <c r="I122" i="11"/>
  <c r="AG122" i="11"/>
  <c r="BE122" i="11"/>
  <c r="Y123" i="11"/>
  <c r="G124" i="11"/>
  <c r="U124" i="11"/>
  <c r="AI124" i="11"/>
  <c r="AW124" i="11"/>
  <c r="BM124" i="11"/>
  <c r="AK135" i="11"/>
  <c r="I137" i="11"/>
  <c r="Y137" i="11"/>
  <c r="AS137" i="11"/>
  <c r="BI137" i="11"/>
  <c r="M102" i="11"/>
  <c r="AK102" i="11"/>
  <c r="BI102" i="11"/>
  <c r="M103" i="11"/>
  <c r="AE103" i="11"/>
  <c r="AW103" i="11"/>
  <c r="BO103" i="11"/>
  <c r="I107" i="11"/>
  <c r="Y107" i="11"/>
  <c r="AS107" i="11"/>
  <c r="BM107" i="11"/>
  <c r="AS109" i="11"/>
  <c r="M120" i="11"/>
  <c r="S121" i="11"/>
  <c r="AG121" i="11"/>
  <c r="AU121" i="11"/>
  <c r="BI121" i="11"/>
  <c r="K122" i="11"/>
  <c r="AI122" i="11"/>
  <c r="BG122" i="11"/>
  <c r="AK123" i="11"/>
  <c r="I124" i="11"/>
  <c r="W124" i="11"/>
  <c r="AK124" i="11"/>
  <c r="BA124" i="11"/>
  <c r="BO124" i="11"/>
  <c r="U134" i="11"/>
  <c r="AK134" i="11"/>
  <c r="BE134" i="11"/>
  <c r="K135" i="11"/>
  <c r="AU135" i="11"/>
  <c r="K137" i="11"/>
  <c r="AE137" i="11"/>
  <c r="AU137" i="11"/>
  <c r="BO137" i="11"/>
  <c r="BI136" i="11"/>
  <c r="AW136" i="11"/>
  <c r="AK136" i="11"/>
  <c r="Y136" i="11"/>
  <c r="M136" i="11"/>
  <c r="AQ136" i="11"/>
  <c r="G136" i="11"/>
  <c r="BM136" i="11"/>
  <c r="BA136" i="11"/>
  <c r="AC136" i="11"/>
  <c r="BG136" i="11"/>
  <c r="AU136" i="11"/>
  <c r="AI136" i="11"/>
  <c r="W136" i="11"/>
  <c r="K136" i="11"/>
  <c r="BE136" i="11"/>
  <c r="AS136" i="11"/>
  <c r="AG136" i="11"/>
  <c r="U136" i="11"/>
  <c r="I136" i="11"/>
  <c r="BO136" i="11"/>
  <c r="BC136" i="11"/>
  <c r="AE136" i="11"/>
  <c r="S136" i="11"/>
  <c r="AO136" i="11"/>
  <c r="Q136" i="11"/>
  <c r="O136" i="11"/>
  <c r="AA136" i="11"/>
  <c r="BI133" i="11"/>
  <c r="AW133" i="11"/>
  <c r="AK133" i="11"/>
  <c r="Y133" i="11"/>
  <c r="M133" i="11"/>
  <c r="BE133" i="11"/>
  <c r="AS133" i="11"/>
  <c r="AG133" i="11"/>
  <c r="U133" i="11"/>
  <c r="I133" i="11"/>
  <c r="BM133" i="11"/>
  <c r="BA133" i="11"/>
  <c r="AO133" i="11"/>
  <c r="AC133" i="11"/>
  <c r="Q133" i="11"/>
  <c r="BG133" i="11"/>
  <c r="AU133" i="11"/>
  <c r="AI133" i="11"/>
  <c r="W133" i="11"/>
  <c r="K133" i="11"/>
  <c r="BO133" i="11"/>
  <c r="BC133" i="11"/>
  <c r="AQ133" i="11"/>
  <c r="AE133" i="11"/>
  <c r="S133" i="11"/>
  <c r="G133" i="11"/>
  <c r="O133" i="11"/>
  <c r="AM133" i="11"/>
  <c r="AM136" i="11"/>
  <c r="O135" i="11"/>
  <c r="AM135" i="11"/>
  <c r="BK135" i="11"/>
  <c r="Q135" i="11"/>
  <c r="AC135" i="11"/>
  <c r="AO135" i="11"/>
  <c r="BA135" i="11"/>
  <c r="BM135" i="11"/>
  <c r="O134" i="11"/>
  <c r="AA134" i="11"/>
  <c r="AM134" i="11"/>
  <c r="AY134" i="11"/>
  <c r="BK134" i="11"/>
  <c r="G135" i="11"/>
  <c r="S135" i="11"/>
  <c r="AE135" i="11"/>
  <c r="AQ135" i="11"/>
  <c r="BC135" i="11"/>
  <c r="BO135" i="11"/>
  <c r="O137" i="11"/>
  <c r="AA137" i="11"/>
  <c r="AM137" i="11"/>
  <c r="AY137" i="11"/>
  <c r="BK137" i="11"/>
  <c r="AA135" i="11"/>
  <c r="AY135" i="11"/>
  <c r="Q134" i="11"/>
  <c r="AC134" i="11"/>
  <c r="AO134" i="11"/>
  <c r="BA134" i="11"/>
  <c r="I135" i="11"/>
  <c r="U135" i="11"/>
  <c r="AG135" i="11"/>
  <c r="AS135" i="11"/>
  <c r="Q137" i="11"/>
  <c r="AC137" i="11"/>
  <c r="AO137" i="11"/>
  <c r="BA137" i="11"/>
  <c r="U120" i="11"/>
  <c r="AG120" i="11"/>
  <c r="AS120" i="11"/>
  <c r="BE120" i="11"/>
  <c r="I123" i="11"/>
  <c r="U123" i="11"/>
  <c r="AG123" i="11"/>
  <c r="AS123" i="11"/>
  <c r="BE123" i="11"/>
  <c r="K120" i="11"/>
  <c r="W120" i="11"/>
  <c r="AI120" i="11"/>
  <c r="AU120" i="11"/>
  <c r="BG120" i="11"/>
  <c r="O121" i="11"/>
  <c r="AA121" i="11"/>
  <c r="AM121" i="11"/>
  <c r="AY121" i="11"/>
  <c r="G122" i="11"/>
  <c r="S122" i="11"/>
  <c r="AE122" i="11"/>
  <c r="AQ122" i="11"/>
  <c r="BC122" i="11"/>
  <c r="BO122" i="11"/>
  <c r="K123" i="11"/>
  <c r="W123" i="11"/>
  <c r="AI123" i="11"/>
  <c r="AU123" i="11"/>
  <c r="BG123" i="11"/>
  <c r="O124" i="11"/>
  <c r="AA124" i="11"/>
  <c r="AM124" i="11"/>
  <c r="AY124" i="11"/>
  <c r="AM120" i="11"/>
  <c r="Q120" i="11"/>
  <c r="AC120" i="11"/>
  <c r="AO120" i="11"/>
  <c r="BA120" i="11"/>
  <c r="BM120" i="11"/>
  <c r="M122" i="11"/>
  <c r="Y122" i="11"/>
  <c r="AK122" i="11"/>
  <c r="AW122" i="11"/>
  <c r="BI122" i="11"/>
  <c r="Q123" i="11"/>
  <c r="AC123" i="11"/>
  <c r="AO123" i="11"/>
  <c r="BA123" i="11"/>
  <c r="BM123" i="11"/>
  <c r="O120" i="11"/>
  <c r="AA120" i="11"/>
  <c r="AY120" i="11"/>
  <c r="BK120" i="11"/>
  <c r="O123" i="11"/>
  <c r="AA123" i="11"/>
  <c r="AM123" i="11"/>
  <c r="AY123" i="11"/>
  <c r="BK123" i="11"/>
  <c r="G120" i="11"/>
  <c r="S120" i="11"/>
  <c r="AE120" i="11"/>
  <c r="AQ120" i="11"/>
  <c r="BC120" i="11"/>
  <c r="O122" i="11"/>
  <c r="AA122" i="11"/>
  <c r="AM122" i="11"/>
  <c r="AY122" i="11"/>
  <c r="G123" i="11"/>
  <c r="S123" i="11"/>
  <c r="AE123" i="11"/>
  <c r="AQ123" i="11"/>
  <c r="BC123" i="11"/>
  <c r="K102" i="11"/>
  <c r="W102" i="11"/>
  <c r="AI102" i="11"/>
  <c r="AU102" i="11"/>
  <c r="BG102" i="11"/>
  <c r="O103" i="11"/>
  <c r="AA103" i="11"/>
  <c r="AM103" i="11"/>
  <c r="AY103" i="11"/>
  <c r="BK103" i="11"/>
  <c r="G104" i="11"/>
  <c r="S104" i="11"/>
  <c r="AE104" i="11"/>
  <c r="AQ104" i="11"/>
  <c r="BC104" i="11"/>
  <c r="BO104" i="11"/>
  <c r="K105" i="11"/>
  <c r="W105" i="11"/>
  <c r="AI105" i="11"/>
  <c r="AU105" i="11"/>
  <c r="BG105" i="11"/>
  <c r="O106" i="11"/>
  <c r="AA106" i="11"/>
  <c r="AM106" i="11"/>
  <c r="AY106" i="11"/>
  <c r="G107" i="11"/>
  <c r="S107" i="11"/>
  <c r="AE107" i="11"/>
  <c r="AQ107" i="11"/>
  <c r="BC107" i="11"/>
  <c r="BO107" i="11"/>
  <c r="K109" i="11"/>
  <c r="W109" i="11"/>
  <c r="AI109" i="11"/>
  <c r="AU109" i="11"/>
  <c r="BG109" i="11"/>
  <c r="M105" i="11"/>
  <c r="Y105" i="11"/>
  <c r="AK105" i="11"/>
  <c r="AW105" i="11"/>
  <c r="BI105" i="11"/>
  <c r="M109" i="11"/>
  <c r="Y109" i="11"/>
  <c r="AK109" i="11"/>
  <c r="AW109" i="11"/>
  <c r="BI109" i="11"/>
  <c r="O102" i="11"/>
  <c r="AA102" i="11"/>
  <c r="AM102" i="11"/>
  <c r="AY102" i="11"/>
  <c r="BK102" i="11"/>
  <c r="O105" i="11"/>
  <c r="AA105" i="11"/>
  <c r="AM105" i="11"/>
  <c r="AY105" i="11"/>
  <c r="BK105" i="11"/>
  <c r="O109" i="11"/>
  <c r="AA109" i="11"/>
  <c r="AM109" i="11"/>
  <c r="AY109" i="11"/>
  <c r="BK109" i="11"/>
  <c r="Q105" i="11"/>
  <c r="AC105" i="11"/>
  <c r="AO105" i="11"/>
  <c r="BA105" i="11"/>
  <c r="BM105" i="11"/>
  <c r="BI107" i="11"/>
  <c r="Q109" i="11"/>
  <c r="AC109" i="11"/>
  <c r="AO109" i="11"/>
  <c r="BA109" i="11"/>
  <c r="BM109" i="11"/>
  <c r="G102" i="11"/>
  <c r="S102" i="11"/>
  <c r="AE102" i="11"/>
  <c r="AQ102" i="11"/>
  <c r="BC102" i="11"/>
  <c r="K103" i="11"/>
  <c r="W103" i="11"/>
  <c r="AI103" i="11"/>
  <c r="AU103" i="11"/>
  <c r="O104" i="11"/>
  <c r="AA104" i="11"/>
  <c r="AM104" i="11"/>
  <c r="AY104" i="11"/>
  <c r="G105" i="11"/>
  <c r="S105" i="11"/>
  <c r="AE105" i="11"/>
  <c r="AQ105" i="11"/>
  <c r="BC105" i="11"/>
  <c r="O107" i="11"/>
  <c r="AA107" i="11"/>
  <c r="AM107" i="11"/>
  <c r="AY107" i="11"/>
  <c r="G109" i="11"/>
  <c r="S109" i="11"/>
  <c r="AE109" i="11"/>
  <c r="AQ109" i="11"/>
  <c r="BC109" i="11"/>
  <c r="BR102" i="11" l="1"/>
  <c r="BR155" i="11"/>
  <c r="BR230" i="11"/>
  <c r="BR253" i="11"/>
  <c r="BR254" i="11"/>
  <c r="BR437" i="11"/>
  <c r="BR163" i="11"/>
  <c r="BR216" i="11"/>
  <c r="BR228" i="11"/>
  <c r="BR226" i="11"/>
  <c r="BR368" i="11"/>
  <c r="BR366" i="11"/>
  <c r="BR442" i="11"/>
  <c r="BR105" i="11"/>
  <c r="BR107" i="11"/>
  <c r="BR127" i="11"/>
  <c r="BR159" i="11"/>
  <c r="BR164" i="11"/>
  <c r="BR189" i="11"/>
  <c r="BR187" i="11"/>
  <c r="BR201" i="11"/>
  <c r="BR217" i="11"/>
  <c r="BR210" i="11"/>
  <c r="BR283" i="11"/>
  <c r="BR274" i="11"/>
  <c r="BR469" i="11"/>
  <c r="BR200" i="11"/>
  <c r="BR199" i="11"/>
  <c r="BR231" i="11"/>
  <c r="BR249" i="11"/>
  <c r="BR259" i="11"/>
  <c r="BR292" i="11"/>
  <c r="BR270" i="11"/>
  <c r="BR281" i="11"/>
  <c r="BR269" i="11"/>
  <c r="BR319" i="11"/>
  <c r="BR317" i="11"/>
  <c r="BR467" i="11"/>
  <c r="BR135" i="11"/>
  <c r="BR106" i="11"/>
  <c r="BR103" i="11"/>
  <c r="BR161" i="11"/>
  <c r="BR213" i="11"/>
  <c r="BR255" i="11"/>
  <c r="BR286" i="11"/>
  <c r="BR400" i="11"/>
  <c r="BR398" i="11"/>
  <c r="BR396" i="11"/>
  <c r="BR394" i="11"/>
  <c r="BR409" i="11"/>
  <c r="BR407" i="11"/>
  <c r="BR463" i="11"/>
  <c r="BR464" i="11"/>
  <c r="BR466" i="11"/>
  <c r="BR134" i="11"/>
  <c r="BR156" i="11"/>
  <c r="BR260" i="11"/>
  <c r="BR258" i="11"/>
  <c r="BR248" i="11"/>
  <c r="BR298" i="11"/>
  <c r="BR287" i="11"/>
  <c r="BR290" i="11"/>
  <c r="BR288" i="11"/>
  <c r="BR348" i="11"/>
  <c r="BR346" i="11"/>
  <c r="BR358" i="11"/>
  <c r="BR356" i="11"/>
  <c r="BR417" i="11"/>
  <c r="BR415" i="11"/>
  <c r="BR413" i="11"/>
  <c r="BR109" i="11"/>
  <c r="BR120" i="11"/>
  <c r="BR147" i="11"/>
  <c r="BR145" i="11"/>
  <c r="BR143" i="11"/>
  <c r="BR197" i="11"/>
  <c r="BR234" i="11"/>
  <c r="BR233" i="11"/>
  <c r="BR257" i="11"/>
  <c r="BR250" i="11"/>
  <c r="BR299" i="11"/>
  <c r="BR379" i="11"/>
  <c r="BR387" i="11"/>
  <c r="BR426" i="11"/>
  <c r="BR448" i="11"/>
  <c r="BR465" i="11"/>
  <c r="BR104" i="11"/>
  <c r="BR158" i="11"/>
  <c r="BR229" i="11"/>
  <c r="BR227" i="11"/>
  <c r="BR225" i="11"/>
  <c r="BR252" i="11"/>
  <c r="BR307" i="11"/>
  <c r="BR271" i="11"/>
  <c r="BR369" i="11"/>
  <c r="BR367" i="11"/>
  <c r="BR441" i="11"/>
  <c r="BR123" i="11"/>
  <c r="BR136" i="11"/>
  <c r="BR137" i="11"/>
  <c r="BR126" i="11"/>
  <c r="BR190" i="11"/>
  <c r="BR188" i="11"/>
  <c r="BR186" i="11"/>
  <c r="BR247" i="11"/>
  <c r="BR301" i="11"/>
  <c r="BR289" i="11"/>
  <c r="BR272" i="11"/>
  <c r="BR436" i="11"/>
  <c r="BR122" i="11"/>
  <c r="BR133" i="11"/>
  <c r="BR121" i="11"/>
  <c r="BR125" i="11"/>
  <c r="BR160" i="11"/>
  <c r="BR235" i="11"/>
  <c r="BR236" i="11"/>
  <c r="BR251" i="11"/>
  <c r="BR291" i="11"/>
  <c r="BR320" i="11"/>
  <c r="BR318" i="11"/>
  <c r="BR316" i="11"/>
  <c r="BR456" i="11"/>
  <c r="BR212" i="11"/>
  <c r="BR399" i="11"/>
  <c r="BR397" i="11"/>
  <c r="BR395" i="11"/>
  <c r="BR410" i="11"/>
  <c r="BR408" i="11"/>
  <c r="BR124" i="11"/>
  <c r="BR162" i="11"/>
  <c r="BR214" i="11"/>
  <c r="BR237" i="11"/>
  <c r="BR232" i="11"/>
  <c r="BR256" i="11"/>
  <c r="BR280" i="11"/>
  <c r="BR349" i="11"/>
  <c r="BR347" i="11"/>
  <c r="BR359" i="11"/>
  <c r="BR357" i="11"/>
  <c r="BR418" i="11"/>
  <c r="BR416" i="11"/>
  <c r="BR414" i="11"/>
  <c r="BR146" i="11"/>
  <c r="BR144" i="11"/>
  <c r="BR157" i="11"/>
  <c r="BR218" i="11"/>
  <c r="BR211" i="11"/>
  <c r="BR215" i="11"/>
  <c r="BR238" i="11"/>
  <c r="BR261" i="11"/>
  <c r="BR380" i="11"/>
  <c r="BR388" i="11"/>
  <c r="BR425" i="11"/>
  <c r="BR446" i="11"/>
  <c r="BQ102" i="11"/>
  <c r="BQ101" i="11"/>
  <c r="BQ100" i="11"/>
  <c r="BQ76" i="11"/>
  <c r="BK76" i="11"/>
  <c r="BQ75" i="11"/>
  <c r="BK75" i="11"/>
  <c r="BQ74" i="11"/>
  <c r="BK74" i="11"/>
  <c r="BK73" i="11"/>
  <c r="BQ72" i="11"/>
  <c r="BK72" i="11"/>
  <c r="BQ71" i="11"/>
  <c r="D70" i="11" l="1"/>
  <c r="S74" i="11"/>
  <c r="S76" i="11"/>
  <c r="S75" i="11"/>
  <c r="BC76" i="11"/>
  <c r="BC75" i="11"/>
  <c r="AI72" i="11"/>
  <c r="BC73" i="11"/>
  <c r="BC74" i="11"/>
  <c r="S73" i="11"/>
  <c r="S72" i="11"/>
  <c r="AI73" i="11"/>
  <c r="AI74" i="11"/>
  <c r="AI75" i="11"/>
  <c r="AI76" i="11"/>
  <c r="BC72" i="11"/>
  <c r="U72" i="11"/>
  <c r="AO75" i="11"/>
  <c r="AO76" i="11"/>
  <c r="G72" i="11"/>
  <c r="W72" i="11"/>
  <c r="AQ72" i="11"/>
  <c r="BG72" i="11"/>
  <c r="G73" i="11"/>
  <c r="W73" i="11"/>
  <c r="AQ73" i="11"/>
  <c r="BG73" i="11"/>
  <c r="G74" i="11"/>
  <c r="W74" i="11"/>
  <c r="AQ74" i="11"/>
  <c r="BG74" i="11"/>
  <c r="G75" i="11"/>
  <c r="W75" i="11"/>
  <c r="AQ75" i="11"/>
  <c r="BG75" i="11"/>
  <c r="G76" i="11"/>
  <c r="W76" i="11"/>
  <c r="AQ76" i="11"/>
  <c r="BG76" i="11"/>
  <c r="BE72" i="11"/>
  <c r="I72" i="11"/>
  <c r="AC72" i="11"/>
  <c r="AS72" i="11"/>
  <c r="BM72" i="11"/>
  <c r="I73" i="11"/>
  <c r="AC73" i="11"/>
  <c r="AS73" i="11"/>
  <c r="BM73" i="11"/>
  <c r="I74" i="11"/>
  <c r="AC74" i="11"/>
  <c r="AS74" i="11"/>
  <c r="BM74" i="11"/>
  <c r="I75" i="11"/>
  <c r="AC75" i="11"/>
  <c r="AS75" i="11"/>
  <c r="BM75" i="11"/>
  <c r="I76" i="11"/>
  <c r="AC76" i="11"/>
  <c r="AS76" i="11"/>
  <c r="BM76" i="11"/>
  <c r="U73" i="11"/>
  <c r="AO73" i="11"/>
  <c r="BE73" i="11"/>
  <c r="U74" i="11"/>
  <c r="BE74" i="11"/>
  <c r="BE75" i="11"/>
  <c r="U76" i="11"/>
  <c r="K72" i="11"/>
  <c r="AE72" i="11"/>
  <c r="AU72" i="11"/>
  <c r="BO72" i="11"/>
  <c r="K73" i="11"/>
  <c r="AE73" i="11"/>
  <c r="AU73" i="11"/>
  <c r="BO73" i="11"/>
  <c r="K74" i="11"/>
  <c r="AE74" i="11"/>
  <c r="AU74" i="11"/>
  <c r="BO74" i="11"/>
  <c r="K75" i="11"/>
  <c r="AE75" i="11"/>
  <c r="AU75" i="11"/>
  <c r="BO75" i="11"/>
  <c r="K76" i="11"/>
  <c r="AE76" i="11"/>
  <c r="AU76" i="11"/>
  <c r="BO76" i="11"/>
  <c r="AO72" i="11"/>
  <c r="AO74" i="11"/>
  <c r="U75" i="11"/>
  <c r="BE76" i="11"/>
  <c r="Q72" i="11"/>
  <c r="AG72" i="11"/>
  <c r="BA72" i="11"/>
  <c r="Q73" i="11"/>
  <c r="BA73" i="11"/>
  <c r="Q74" i="11"/>
  <c r="AG74" i="11"/>
  <c r="BA74" i="11"/>
  <c r="Q75" i="11"/>
  <c r="AG75" i="11"/>
  <c r="BA75" i="11"/>
  <c r="Q76" i="11"/>
  <c r="AG76" i="11"/>
  <c r="BA76" i="11"/>
  <c r="M72" i="11"/>
  <c r="Y72" i="11"/>
  <c r="AK72" i="11"/>
  <c r="AW72" i="11"/>
  <c r="BI72" i="11"/>
  <c r="M73" i="11"/>
  <c r="Y73" i="11"/>
  <c r="AK73" i="11"/>
  <c r="AW73" i="11"/>
  <c r="BI73" i="11"/>
  <c r="M74" i="11"/>
  <c r="Y74" i="11"/>
  <c r="AK74" i="11"/>
  <c r="AW74" i="11"/>
  <c r="BI74" i="11"/>
  <c r="M75" i="11"/>
  <c r="Y75" i="11"/>
  <c r="AK75" i="11"/>
  <c r="AW75" i="11"/>
  <c r="BI75" i="11"/>
  <c r="M76" i="11"/>
  <c r="Y76" i="11"/>
  <c r="AK76" i="11"/>
  <c r="AW76" i="11"/>
  <c r="BI76" i="11"/>
  <c r="O72" i="11"/>
  <c r="AA72" i="11"/>
  <c r="AM72" i="11"/>
  <c r="AY72" i="11"/>
  <c r="O73" i="11"/>
  <c r="AA73" i="11"/>
  <c r="AM73" i="11"/>
  <c r="AY73" i="11"/>
  <c r="O74" i="11"/>
  <c r="AA74" i="11"/>
  <c r="AM74" i="11"/>
  <c r="AY74" i="11"/>
  <c r="O75" i="11"/>
  <c r="AA75" i="11"/>
  <c r="AM75" i="11"/>
  <c r="AY75" i="11"/>
  <c r="O76" i="11"/>
  <c r="AA76" i="11"/>
  <c r="AM76" i="11"/>
  <c r="AY76" i="11"/>
  <c r="BR76" i="11" l="1"/>
  <c r="BR72" i="11"/>
  <c r="BR74" i="11"/>
  <c r="BR75" i="11"/>
  <c r="BK71" i="11"/>
  <c r="BK70" i="11" s="1"/>
  <c r="AK71" i="11"/>
  <c r="G71" i="11"/>
  <c r="AM71" i="11"/>
  <c r="BA71" i="11"/>
  <c r="AG71" i="11"/>
  <c r="U71" i="11"/>
  <c r="Y71" i="11"/>
  <c r="BO71" i="11"/>
  <c r="BO70" i="11" s="1"/>
  <c r="AC71" i="11"/>
  <c r="AU71" i="11"/>
  <c r="AA71" i="11"/>
  <c r="M71" i="11"/>
  <c r="Q71" i="11"/>
  <c r="BE71" i="11"/>
  <c r="AE71" i="11"/>
  <c r="BM71" i="11"/>
  <c r="BM70" i="11" s="1"/>
  <c r="BC71" i="11"/>
  <c r="O71" i="11"/>
  <c r="W71" i="11"/>
  <c r="AO71" i="11"/>
  <c r="K71" i="11"/>
  <c r="AS71" i="11"/>
  <c r="S71" i="11"/>
  <c r="BI71" i="11"/>
  <c r="BG71" i="11"/>
  <c r="BG70" i="11" s="1"/>
  <c r="AY71" i="11"/>
  <c r="AW71" i="11"/>
  <c r="I71" i="11"/>
  <c r="I70" i="11" s="1"/>
  <c r="AQ71" i="11"/>
  <c r="AI71" i="11"/>
  <c r="G70" i="11" l="1"/>
  <c r="BR71" i="11"/>
  <c r="Y37" i="11"/>
  <c r="BQ37" i="11"/>
  <c r="AK38" i="11"/>
  <c r="BQ38" i="11"/>
  <c r="BK54" i="11"/>
  <c r="BG53" i="11"/>
  <c r="M19" i="11"/>
  <c r="BQ18" i="11"/>
  <c r="BQ26" i="11"/>
  <c r="BQ27" i="11"/>
  <c r="BQ28" i="11"/>
  <c r="BQ29" i="11"/>
  <c r="BQ30" i="11"/>
  <c r="BQ31" i="11"/>
  <c r="BQ32" i="11"/>
  <c r="BQ33" i="11"/>
  <c r="BQ34" i="11"/>
  <c r="BQ35" i="11"/>
  <c r="BQ36" i="11"/>
  <c r="BO36" i="11"/>
  <c r="BK35" i="11"/>
  <c r="BK34" i="11"/>
  <c r="BO33" i="11"/>
  <c r="BK32" i="11"/>
  <c r="BK31" i="11"/>
  <c r="BQ13" i="11"/>
  <c r="BQ14" i="11"/>
  <c r="BQ15" i="11"/>
  <c r="BQ16" i="11"/>
  <c r="BQ17" i="11"/>
  <c r="AY37" i="11" l="1"/>
  <c r="W37" i="11"/>
  <c r="BK38" i="11"/>
  <c r="AM38" i="11"/>
  <c r="AU37" i="11"/>
  <c r="BI53" i="11"/>
  <c r="AA38" i="11"/>
  <c r="AA37" i="11"/>
  <c r="BI38" i="11"/>
  <c r="Y38" i="11"/>
  <c r="BK37" i="11"/>
  <c r="AM37" i="11"/>
  <c r="O37" i="11"/>
  <c r="AY38" i="11"/>
  <c r="O38" i="11"/>
  <c r="BI37" i="11"/>
  <c r="AK37" i="11"/>
  <c r="M37" i="11"/>
  <c r="AW38" i="11"/>
  <c r="M38" i="11"/>
  <c r="BG37" i="11"/>
  <c r="AI37" i="11"/>
  <c r="K37" i="11"/>
  <c r="AW37" i="11"/>
  <c r="BG38" i="11"/>
  <c r="AU38" i="11"/>
  <c r="AI38" i="11"/>
  <c r="W38" i="11"/>
  <c r="K38" i="11"/>
  <c r="BE37" i="11"/>
  <c r="AS37" i="11"/>
  <c r="AG37" i="11"/>
  <c r="U37" i="11"/>
  <c r="I37" i="11"/>
  <c r="BE38" i="11"/>
  <c r="AS38" i="11"/>
  <c r="AG38" i="11"/>
  <c r="U38" i="11"/>
  <c r="I38" i="11"/>
  <c r="BO37" i="11"/>
  <c r="BC37" i="11"/>
  <c r="AQ37" i="11"/>
  <c r="AE37" i="11"/>
  <c r="S37" i="11"/>
  <c r="G37" i="11"/>
  <c r="BO38" i="11"/>
  <c r="BC38" i="11"/>
  <c r="AQ38" i="11"/>
  <c r="AE38" i="11"/>
  <c r="S38" i="11"/>
  <c r="G38" i="11"/>
  <c r="BM37" i="11"/>
  <c r="BA37" i="11"/>
  <c r="AO37" i="11"/>
  <c r="AC37" i="11"/>
  <c r="Q37" i="11"/>
  <c r="BM38" i="11"/>
  <c r="BA38" i="11"/>
  <c r="AO38" i="11"/>
  <c r="AC38" i="11"/>
  <c r="Q38" i="11"/>
  <c r="Q54" i="11"/>
  <c r="AG54" i="11"/>
  <c r="BA54" i="11"/>
  <c r="S54" i="11"/>
  <c r="AI54" i="11"/>
  <c r="BC54" i="11"/>
  <c r="M53" i="11"/>
  <c r="U54" i="11"/>
  <c r="AO54" i="11"/>
  <c r="BE54" i="11"/>
  <c r="Y53" i="11"/>
  <c r="G54" i="11"/>
  <c r="W54" i="11"/>
  <c r="AQ54" i="11"/>
  <c r="BG54" i="11"/>
  <c r="AK53" i="11"/>
  <c r="I54" i="11"/>
  <c r="AC54" i="11"/>
  <c r="AS54" i="11"/>
  <c r="BM54" i="11"/>
  <c r="AW53" i="11"/>
  <c r="K54" i="11"/>
  <c r="AE54" i="11"/>
  <c r="AU54" i="11"/>
  <c r="BO54" i="11"/>
  <c r="Q53" i="11"/>
  <c r="AC53" i="11"/>
  <c r="AO53" i="11"/>
  <c r="BA53" i="11"/>
  <c r="BM53" i="11"/>
  <c r="O53" i="11"/>
  <c r="AM53" i="11"/>
  <c r="BK53" i="11"/>
  <c r="G53" i="11"/>
  <c r="S53" i="11"/>
  <c r="AE53" i="11"/>
  <c r="AQ53" i="11"/>
  <c r="BC53" i="11"/>
  <c r="BO53" i="11"/>
  <c r="I53" i="11"/>
  <c r="U53" i="11"/>
  <c r="AG53" i="11"/>
  <c r="AS53" i="11"/>
  <c r="BE53" i="11"/>
  <c r="M54" i="11"/>
  <c r="Y54" i="11"/>
  <c r="AK54" i="11"/>
  <c r="AW54" i="11"/>
  <c r="BI54" i="11"/>
  <c r="AA53" i="11"/>
  <c r="AY53" i="11"/>
  <c r="K53" i="11"/>
  <c r="W53" i="11"/>
  <c r="AI53" i="11"/>
  <c r="AU53" i="11"/>
  <c r="O54" i="11"/>
  <c r="AA54" i="11"/>
  <c r="AM54" i="11"/>
  <c r="AY54" i="11"/>
  <c r="I34" i="11"/>
  <c r="U34" i="11"/>
  <c r="Y34" i="11"/>
  <c r="BA34" i="11"/>
  <c r="U36" i="11"/>
  <c r="G34" i="11"/>
  <c r="AI34" i="11"/>
  <c r="AO34" i="11"/>
  <c r="BC34" i="11"/>
  <c r="U33" i="11"/>
  <c r="K34" i="11"/>
  <c r="AW34" i="11"/>
  <c r="AG35" i="11"/>
  <c r="AS33" i="11"/>
  <c r="AC34" i="11"/>
  <c r="BM34" i="11"/>
  <c r="I36" i="11"/>
  <c r="AC31" i="11"/>
  <c r="AW35" i="11"/>
  <c r="BE36" i="11"/>
  <c r="AQ31" i="11"/>
  <c r="BE35" i="11"/>
  <c r="BE31" i="11"/>
  <c r="M35" i="11"/>
  <c r="BE33" i="11"/>
  <c r="M34" i="11"/>
  <c r="AK34" i="11"/>
  <c r="BE34" i="11"/>
  <c r="U35" i="11"/>
  <c r="M31" i="11"/>
  <c r="W34" i="11"/>
  <c r="AQ34" i="11"/>
  <c r="BO34" i="11"/>
  <c r="AK35" i="11"/>
  <c r="BK19" i="11"/>
  <c r="AM19" i="11"/>
  <c r="O19" i="11"/>
  <c r="BG19" i="11"/>
  <c r="W19" i="11"/>
  <c r="BE19" i="11"/>
  <c r="AS19" i="11"/>
  <c r="AG19" i="11"/>
  <c r="U19" i="11"/>
  <c r="I19" i="11"/>
  <c r="AU19" i="11"/>
  <c r="AI19" i="11"/>
  <c r="K19" i="11"/>
  <c r="AY19" i="11"/>
  <c r="AA19" i="11"/>
  <c r="BO19" i="11"/>
  <c r="BC19" i="11"/>
  <c r="AQ19" i="11"/>
  <c r="AE19" i="11"/>
  <c r="S19" i="11"/>
  <c r="G19" i="11"/>
  <c r="BM19" i="11"/>
  <c r="BA19" i="11"/>
  <c r="AO19" i="11"/>
  <c r="AC19" i="11"/>
  <c r="Q19" i="11"/>
  <c r="BI19" i="11"/>
  <c r="AW19" i="11"/>
  <c r="AK19" i="11"/>
  <c r="Y19" i="11"/>
  <c r="Q31" i="11"/>
  <c r="AE31" i="11"/>
  <c r="AS31" i="11"/>
  <c r="BG31" i="11"/>
  <c r="I32" i="11"/>
  <c r="Y32" i="11"/>
  <c r="AS32" i="11"/>
  <c r="BI32" i="11"/>
  <c r="AG33" i="11"/>
  <c r="Q35" i="11"/>
  <c r="AI35" i="11"/>
  <c r="BA35" i="11"/>
  <c r="AG31" i="11"/>
  <c r="K32" i="11"/>
  <c r="W35" i="11"/>
  <c r="AO35" i="11"/>
  <c r="BG35" i="11"/>
  <c r="BG32" i="11"/>
  <c r="G31" i="11"/>
  <c r="U31" i="11"/>
  <c r="AI31" i="11"/>
  <c r="AW31" i="11"/>
  <c r="BM31" i="11"/>
  <c r="M32" i="11"/>
  <c r="AG32" i="11"/>
  <c r="AW32" i="11"/>
  <c r="I31" i="11"/>
  <c r="W31" i="11"/>
  <c r="AK31" i="11"/>
  <c r="BA31" i="11"/>
  <c r="BO31" i="11"/>
  <c r="Q32" i="11"/>
  <c r="AI32" i="11"/>
  <c r="BA32" i="11"/>
  <c r="Q34" i="11"/>
  <c r="AE34" i="11"/>
  <c r="AS34" i="11"/>
  <c r="BG34" i="11"/>
  <c r="I35" i="11"/>
  <c r="Y35" i="11"/>
  <c r="AS35" i="11"/>
  <c r="BI35" i="11"/>
  <c r="AG36" i="11"/>
  <c r="W32" i="11"/>
  <c r="AO32" i="11"/>
  <c r="S31" i="11"/>
  <c r="AU31" i="11"/>
  <c r="BI31" i="11"/>
  <c r="AC32" i="11"/>
  <c r="AU32" i="11"/>
  <c r="BM32" i="11"/>
  <c r="K31" i="11"/>
  <c r="Y31" i="11"/>
  <c r="AO31" i="11"/>
  <c r="BC31" i="11"/>
  <c r="U32" i="11"/>
  <c r="AK32" i="11"/>
  <c r="BE32" i="11"/>
  <c r="I33" i="11"/>
  <c r="S34" i="11"/>
  <c r="AG34" i="11"/>
  <c r="AU34" i="11"/>
  <c r="BI34" i="11"/>
  <c r="K35" i="11"/>
  <c r="AC35" i="11"/>
  <c r="AU35" i="11"/>
  <c r="BM35" i="11"/>
  <c r="AS36" i="11"/>
  <c r="O31" i="11"/>
  <c r="AA31" i="11"/>
  <c r="AM31" i="11"/>
  <c r="AY31" i="11"/>
  <c r="G32" i="11"/>
  <c r="S32" i="11"/>
  <c r="AE32" i="11"/>
  <c r="AQ32" i="11"/>
  <c r="BC32" i="11"/>
  <c r="BO32" i="11"/>
  <c r="K33" i="11"/>
  <c r="W33" i="11"/>
  <c r="AI33" i="11"/>
  <c r="AU33" i="11"/>
  <c r="BG33" i="11"/>
  <c r="O34" i="11"/>
  <c r="AA34" i="11"/>
  <c r="AM34" i="11"/>
  <c r="AY34" i="11"/>
  <c r="G35" i="11"/>
  <c r="S35" i="11"/>
  <c r="AE35" i="11"/>
  <c r="AQ35" i="11"/>
  <c r="BC35" i="11"/>
  <c r="BO35" i="11"/>
  <c r="K36" i="11"/>
  <c r="W36" i="11"/>
  <c r="AI36" i="11"/>
  <c r="AU36" i="11"/>
  <c r="BG36" i="11"/>
  <c r="M33" i="11"/>
  <c r="Y33" i="11"/>
  <c r="AK33" i="11"/>
  <c r="AW33" i="11"/>
  <c r="BI33" i="11"/>
  <c r="M36" i="11"/>
  <c r="Y36" i="11"/>
  <c r="AK36" i="11"/>
  <c r="AW36" i="11"/>
  <c r="BI36" i="11"/>
  <c r="O33" i="11"/>
  <c r="AA33" i="11"/>
  <c r="AM33" i="11"/>
  <c r="AY33" i="11"/>
  <c r="BK33" i="11"/>
  <c r="O36" i="11"/>
  <c r="AA36" i="11"/>
  <c r="AM36" i="11"/>
  <c r="AY36" i="11"/>
  <c r="BK36" i="11"/>
  <c r="Q33" i="11"/>
  <c r="AC33" i="11"/>
  <c r="AO33" i="11"/>
  <c r="BA33" i="11"/>
  <c r="BM33" i="11"/>
  <c r="Q36" i="11"/>
  <c r="AC36" i="11"/>
  <c r="AO36" i="11"/>
  <c r="BA36" i="11"/>
  <c r="BM36" i="11"/>
  <c r="O32" i="11"/>
  <c r="AA32" i="11"/>
  <c r="AM32" i="11"/>
  <c r="AY32" i="11"/>
  <c r="G33" i="11"/>
  <c r="S33" i="11"/>
  <c r="AE33" i="11"/>
  <c r="AQ33" i="11"/>
  <c r="BC33" i="11"/>
  <c r="O35" i="11"/>
  <c r="AA35" i="11"/>
  <c r="AM35" i="11"/>
  <c r="AY35" i="11"/>
  <c r="G36" i="11"/>
  <c r="S36" i="11"/>
  <c r="AE36" i="11"/>
  <c r="AQ36" i="11"/>
  <c r="BC36" i="11"/>
  <c r="H6" i="7"/>
  <c r="D504" i="11"/>
  <c r="D471" i="11"/>
  <c r="D461" i="11"/>
  <c r="D444" i="11"/>
  <c r="D439" i="11"/>
  <c r="D434" i="11"/>
  <c r="D423" i="11"/>
  <c r="D392" i="11"/>
  <c r="D364" i="11"/>
  <c r="D344" i="11"/>
  <c r="D314" i="11"/>
  <c r="AC268" i="11"/>
  <c r="J272" i="7"/>
  <c r="J271" i="7" s="1"/>
  <c r="C31" i="21" s="1"/>
  <c r="I272" i="7"/>
  <c r="H272" i="7"/>
  <c r="H271" i="7" s="1"/>
  <c r="D223" i="11"/>
  <c r="D184" i="11"/>
  <c r="AE92" i="11"/>
  <c r="AE89" i="11"/>
  <c r="AE88" i="11"/>
  <c r="AE87" i="11"/>
  <c r="AE86" i="11"/>
  <c r="AE85" i="11"/>
  <c r="AE84" i="11"/>
  <c r="AE83" i="11"/>
  <c r="AE82" i="11"/>
  <c r="I18" i="7"/>
  <c r="J18" i="7" s="1"/>
  <c r="J15" i="7"/>
  <c r="BR31" i="11" l="1"/>
  <c r="BR53" i="11"/>
  <c r="BR37" i="11"/>
  <c r="BR35" i="11"/>
  <c r="BR19" i="11"/>
  <c r="BR34" i="11"/>
  <c r="BR33" i="11"/>
  <c r="BR32" i="11"/>
  <c r="BR38" i="11"/>
  <c r="BR36" i="11"/>
  <c r="BR54" i="11"/>
  <c r="H2" i="7"/>
  <c r="D9" i="11"/>
  <c r="J17" i="7"/>
  <c r="C14" i="21" s="1"/>
  <c r="D12" i="11"/>
  <c r="D384" i="11"/>
  <c r="D265" i="11"/>
  <c r="D450" i="11"/>
  <c r="D168" i="11"/>
  <c r="D353" i="11"/>
  <c r="D404" i="11"/>
  <c r="D99" i="11"/>
  <c r="D484" i="11"/>
  <c r="D113" i="11"/>
  <c r="D151" i="11"/>
  <c r="D205" i="11"/>
  <c r="D242" i="11"/>
  <c r="D324" i="11"/>
  <c r="D411" i="11"/>
  <c r="D373" i="11"/>
  <c r="AG315" i="11"/>
  <c r="BG505" i="11"/>
  <c r="BG504" i="11" s="1"/>
  <c r="BI505" i="11"/>
  <c r="BI504" i="11" s="1"/>
  <c r="AW505" i="11"/>
  <c r="AW504" i="11" s="1"/>
  <c r="M505" i="11"/>
  <c r="M504" i="11" s="1"/>
  <c r="AK505" i="11"/>
  <c r="AK504" i="11" s="1"/>
  <c r="Y505" i="11"/>
  <c r="Y504" i="11" s="1"/>
  <c r="Q505" i="11"/>
  <c r="Q504" i="11" s="1"/>
  <c r="AC505" i="11"/>
  <c r="AC504" i="11" s="1"/>
  <c r="AO505" i="11"/>
  <c r="AO504" i="11" s="1"/>
  <c r="BA505" i="11"/>
  <c r="BA504" i="11" s="1"/>
  <c r="BM505" i="11"/>
  <c r="BM504" i="11" s="1"/>
  <c r="G505" i="11"/>
  <c r="S505" i="11"/>
  <c r="S504" i="11" s="1"/>
  <c r="T504" i="11" s="1"/>
  <c r="AE505" i="11"/>
  <c r="AE504" i="11" s="1"/>
  <c r="AQ505" i="11"/>
  <c r="AQ504" i="11" s="1"/>
  <c r="BC505" i="11"/>
  <c r="BC504" i="11" s="1"/>
  <c r="BO505" i="11"/>
  <c r="BO504" i="11" s="1"/>
  <c r="O505" i="11"/>
  <c r="O504" i="11" s="1"/>
  <c r="AA505" i="11"/>
  <c r="AA504" i="11" s="1"/>
  <c r="AB504" i="11" s="1"/>
  <c r="AM505" i="11"/>
  <c r="AM504" i="11" s="1"/>
  <c r="AY505" i="11"/>
  <c r="AY504" i="11" s="1"/>
  <c r="BK505" i="11"/>
  <c r="BK504" i="11" s="1"/>
  <c r="I505" i="11"/>
  <c r="I504" i="11" s="1"/>
  <c r="U505" i="11"/>
  <c r="U504" i="11" s="1"/>
  <c r="AG505" i="11"/>
  <c r="AG504" i="11" s="1"/>
  <c r="AH504" i="11" s="1"/>
  <c r="AS505" i="11"/>
  <c r="AS504" i="11" s="1"/>
  <c r="BE505" i="11"/>
  <c r="BE504" i="11" s="1"/>
  <c r="K505" i="11"/>
  <c r="K504" i="11" s="1"/>
  <c r="W505" i="11"/>
  <c r="W504" i="11" s="1"/>
  <c r="AI505" i="11"/>
  <c r="AI504" i="11" s="1"/>
  <c r="AU505" i="11"/>
  <c r="AU504" i="11" s="1"/>
  <c r="AV504" i="11" s="1"/>
  <c r="BG485" i="11"/>
  <c r="AW485" i="11"/>
  <c r="AC485" i="11"/>
  <c r="AY485" i="11"/>
  <c r="BC485" i="11"/>
  <c r="AG485" i="11"/>
  <c r="BI485" i="11"/>
  <c r="AM485" i="11"/>
  <c r="AO485" i="11"/>
  <c r="BK485" i="11"/>
  <c r="BO485" i="11"/>
  <c r="AS485" i="11"/>
  <c r="Y485" i="11"/>
  <c r="BM485" i="11"/>
  <c r="S485" i="11"/>
  <c r="M485" i="11"/>
  <c r="BA485" i="11"/>
  <c r="G485" i="11"/>
  <c r="BE485" i="11"/>
  <c r="K485" i="11"/>
  <c r="AK485" i="11"/>
  <c r="O485" i="11"/>
  <c r="AE485" i="11"/>
  <c r="I485" i="11"/>
  <c r="AI485" i="11"/>
  <c r="Q485" i="11"/>
  <c r="AA485" i="11"/>
  <c r="AQ485" i="11"/>
  <c r="U485" i="11"/>
  <c r="AU485" i="11"/>
  <c r="W485" i="11"/>
  <c r="BG487" i="11"/>
  <c r="M487" i="11"/>
  <c r="BA487" i="11"/>
  <c r="BK487" i="11"/>
  <c r="BC487" i="11"/>
  <c r="BE487" i="11"/>
  <c r="AY487" i="11"/>
  <c r="AI487" i="11"/>
  <c r="Q487" i="11"/>
  <c r="S487" i="11"/>
  <c r="U487" i="11"/>
  <c r="O487" i="11"/>
  <c r="BI487" i="11"/>
  <c r="BM487" i="11"/>
  <c r="BO487" i="11"/>
  <c r="AU487" i="11"/>
  <c r="AW487" i="11"/>
  <c r="G487" i="11"/>
  <c r="I487" i="11"/>
  <c r="AK487" i="11"/>
  <c r="AC487" i="11"/>
  <c r="AE487" i="11"/>
  <c r="AG487" i="11"/>
  <c r="AA487" i="11"/>
  <c r="K487" i="11"/>
  <c r="AO487" i="11"/>
  <c r="AQ487" i="11"/>
  <c r="AS487" i="11"/>
  <c r="AM487" i="11"/>
  <c r="W487" i="11"/>
  <c r="Y487" i="11"/>
  <c r="BG488" i="11"/>
  <c r="M488" i="11"/>
  <c r="BK488" i="11"/>
  <c r="BM488" i="11"/>
  <c r="BC488" i="11"/>
  <c r="AA488" i="11"/>
  <c r="AY488" i="11"/>
  <c r="BO488" i="11"/>
  <c r="I488" i="11"/>
  <c r="O488" i="11"/>
  <c r="AC488" i="11"/>
  <c r="AW488" i="11"/>
  <c r="AK488" i="11"/>
  <c r="Q488" i="11"/>
  <c r="G488" i="11"/>
  <c r="U488" i="11"/>
  <c r="K488" i="11"/>
  <c r="Y488" i="11"/>
  <c r="S488" i="11"/>
  <c r="AG488" i="11"/>
  <c r="BI488" i="11"/>
  <c r="AO488" i="11"/>
  <c r="AE488" i="11"/>
  <c r="AS488" i="11"/>
  <c r="AI488" i="11"/>
  <c r="AM488" i="11"/>
  <c r="BA488" i="11"/>
  <c r="AQ488" i="11"/>
  <c r="BE488" i="11"/>
  <c r="AU488" i="11"/>
  <c r="W488" i="11"/>
  <c r="BG486" i="11"/>
  <c r="AK486" i="11"/>
  <c r="M486" i="11"/>
  <c r="AO486" i="11"/>
  <c r="BC486" i="11"/>
  <c r="AS486" i="11"/>
  <c r="K486" i="11"/>
  <c r="Y486" i="11"/>
  <c r="AA486" i="11"/>
  <c r="AU486" i="11"/>
  <c r="BA486" i="11"/>
  <c r="BO486" i="11"/>
  <c r="BE486" i="11"/>
  <c r="W486" i="11"/>
  <c r="AW486" i="11"/>
  <c r="BM486" i="11"/>
  <c r="O486" i="11"/>
  <c r="G486" i="11"/>
  <c r="AY486" i="11"/>
  <c r="AI486" i="11"/>
  <c r="BI486" i="11"/>
  <c r="Q486" i="11"/>
  <c r="AM486" i="11"/>
  <c r="AE486" i="11"/>
  <c r="U486" i="11"/>
  <c r="AC486" i="11"/>
  <c r="BK486" i="11"/>
  <c r="AQ486" i="11"/>
  <c r="AG486" i="11"/>
  <c r="S486" i="11"/>
  <c r="I486" i="11"/>
  <c r="BK472" i="11"/>
  <c r="AI472" i="11"/>
  <c r="AE472" i="11"/>
  <c r="AC472" i="11"/>
  <c r="S472" i="11"/>
  <c r="AW472" i="11"/>
  <c r="O472" i="11"/>
  <c r="K472" i="11"/>
  <c r="G472" i="11"/>
  <c r="AA472" i="11"/>
  <c r="BI472" i="11"/>
  <c r="BI471" i="11" s="1"/>
  <c r="AM472" i="11"/>
  <c r="BO472" i="11"/>
  <c r="BO471" i="11" s="1"/>
  <c r="BM472" i="11"/>
  <c r="BM471" i="11" s="1"/>
  <c r="AY472" i="11"/>
  <c r="U472" i="11"/>
  <c r="Y472" i="11"/>
  <c r="W472" i="11"/>
  <c r="Q472" i="11"/>
  <c r="AK472" i="11"/>
  <c r="BG472" i="11"/>
  <c r="BC472" i="11"/>
  <c r="BA472" i="11"/>
  <c r="I472" i="11"/>
  <c r="I471" i="11" s="1"/>
  <c r="AS472" i="11"/>
  <c r="AU472" i="11"/>
  <c r="AQ472" i="11"/>
  <c r="AO472" i="11"/>
  <c r="AG472" i="11"/>
  <c r="BE472" i="11"/>
  <c r="M472" i="11"/>
  <c r="AK462" i="11"/>
  <c r="AY462" i="11"/>
  <c r="AA462" i="11"/>
  <c r="K462" i="11"/>
  <c r="BO462" i="11"/>
  <c r="BO461" i="11" s="1"/>
  <c r="BM462" i="11"/>
  <c r="AM462" i="11"/>
  <c r="BE462" i="11"/>
  <c r="BC462" i="11"/>
  <c r="BA462" i="11"/>
  <c r="M462" i="11"/>
  <c r="Y462" i="11"/>
  <c r="BG462" i="11"/>
  <c r="AS462" i="11"/>
  <c r="AQ462" i="11"/>
  <c r="AO462" i="11"/>
  <c r="AW462" i="11"/>
  <c r="BI462" i="11"/>
  <c r="AU462" i="11"/>
  <c r="AG462" i="11"/>
  <c r="AE462" i="11"/>
  <c r="AC462" i="11"/>
  <c r="AI462" i="11"/>
  <c r="U462" i="11"/>
  <c r="S462" i="11"/>
  <c r="Q462" i="11"/>
  <c r="BK462" i="11"/>
  <c r="BK461" i="11" s="1"/>
  <c r="O462" i="11"/>
  <c r="W462" i="11"/>
  <c r="I462" i="11"/>
  <c r="I461" i="11" s="1"/>
  <c r="G462" i="11"/>
  <c r="BG457" i="11"/>
  <c r="AK457" i="11"/>
  <c r="BA457" i="11"/>
  <c r="AE457" i="11"/>
  <c r="U457" i="11"/>
  <c r="AW457" i="11"/>
  <c r="O457" i="11"/>
  <c r="BM457" i="11"/>
  <c r="AQ457" i="11"/>
  <c r="AG457" i="11"/>
  <c r="AA457" i="11"/>
  <c r="BC457" i="11"/>
  <c r="AS457" i="11"/>
  <c r="K457" i="11"/>
  <c r="AM457" i="11"/>
  <c r="Q457" i="11"/>
  <c r="BO457" i="11"/>
  <c r="BE457" i="11"/>
  <c r="W457" i="11"/>
  <c r="BI457" i="11"/>
  <c r="Y457" i="11"/>
  <c r="AY457" i="11"/>
  <c r="AC457" i="11"/>
  <c r="G457" i="11"/>
  <c r="AI457" i="11"/>
  <c r="M457" i="11"/>
  <c r="BK457" i="11"/>
  <c r="AO457" i="11"/>
  <c r="S457" i="11"/>
  <c r="I457" i="11"/>
  <c r="AU457" i="11"/>
  <c r="BG454" i="11"/>
  <c r="AK454" i="11"/>
  <c r="Q454" i="11"/>
  <c r="AE454" i="11"/>
  <c r="BE454" i="11"/>
  <c r="AC454" i="11"/>
  <c r="AQ454" i="11"/>
  <c r="AA454" i="11"/>
  <c r="M454" i="11"/>
  <c r="Y454" i="11"/>
  <c r="O454" i="11"/>
  <c r="BK454" i="11"/>
  <c r="AO454" i="11"/>
  <c r="BC454" i="11"/>
  <c r="I454" i="11"/>
  <c r="K454" i="11"/>
  <c r="BI454" i="11"/>
  <c r="BA454" i="11"/>
  <c r="AY454" i="11"/>
  <c r="BO454" i="11"/>
  <c r="U454" i="11"/>
  <c r="W454" i="11"/>
  <c r="BM454" i="11"/>
  <c r="G454" i="11"/>
  <c r="AM454" i="11"/>
  <c r="AG454" i="11"/>
  <c r="AI454" i="11"/>
  <c r="AW454" i="11"/>
  <c r="S454" i="11"/>
  <c r="AS454" i="11"/>
  <c r="AU454" i="11"/>
  <c r="BG452" i="11"/>
  <c r="AW452" i="11"/>
  <c r="Y452" i="11"/>
  <c r="BI452" i="11"/>
  <c r="AA452" i="11"/>
  <c r="BM452" i="11"/>
  <c r="AE452" i="11"/>
  <c r="AG452" i="11"/>
  <c r="K452" i="11"/>
  <c r="M452" i="11"/>
  <c r="AQ452" i="11"/>
  <c r="AS452" i="11"/>
  <c r="W452" i="11"/>
  <c r="AK452" i="11"/>
  <c r="Q452" i="11"/>
  <c r="BC452" i="11"/>
  <c r="BE452" i="11"/>
  <c r="AI452" i="11"/>
  <c r="AC452" i="11"/>
  <c r="BO452" i="11"/>
  <c r="AU452" i="11"/>
  <c r="O452" i="11"/>
  <c r="AO452" i="11"/>
  <c r="G452" i="11"/>
  <c r="I452" i="11"/>
  <c r="AM452" i="11"/>
  <c r="AY452" i="11"/>
  <c r="BA452" i="11"/>
  <c r="S452" i="11"/>
  <c r="U452" i="11"/>
  <c r="BK452" i="11"/>
  <c r="BG455" i="11"/>
  <c r="AW455" i="11"/>
  <c r="Y455" i="11"/>
  <c r="AY455" i="11"/>
  <c r="AC455" i="11"/>
  <c r="AE455" i="11"/>
  <c r="K455" i="11"/>
  <c r="BK455" i="11"/>
  <c r="AO455" i="11"/>
  <c r="AQ455" i="11"/>
  <c r="I455" i="11"/>
  <c r="W455" i="11"/>
  <c r="AK455" i="11"/>
  <c r="BA455" i="11"/>
  <c r="BC455" i="11"/>
  <c r="U455" i="11"/>
  <c r="AI455" i="11"/>
  <c r="BI455" i="11"/>
  <c r="O455" i="11"/>
  <c r="BM455" i="11"/>
  <c r="BO455" i="11"/>
  <c r="AG455" i="11"/>
  <c r="AU455" i="11"/>
  <c r="M455" i="11"/>
  <c r="AA455" i="11"/>
  <c r="G455" i="11"/>
  <c r="AS455" i="11"/>
  <c r="AM455" i="11"/>
  <c r="Q455" i="11"/>
  <c r="S455" i="11"/>
  <c r="BE455" i="11"/>
  <c r="BG453" i="11"/>
  <c r="BI453" i="11"/>
  <c r="M453" i="11"/>
  <c r="O453" i="11"/>
  <c r="AE453" i="11"/>
  <c r="AS453" i="11"/>
  <c r="AM453" i="11"/>
  <c r="AI453" i="11"/>
  <c r="AK453" i="11"/>
  <c r="AW453" i="11"/>
  <c r="AA453" i="11"/>
  <c r="BK453" i="11"/>
  <c r="Q453" i="11"/>
  <c r="AQ453" i="11"/>
  <c r="BE453" i="11"/>
  <c r="AU453" i="11"/>
  <c r="AC453" i="11"/>
  <c r="AY453" i="11"/>
  <c r="BC453" i="11"/>
  <c r="Y453" i="11"/>
  <c r="AO453" i="11"/>
  <c r="BO453" i="11"/>
  <c r="I453" i="11"/>
  <c r="BA453" i="11"/>
  <c r="G453" i="11"/>
  <c r="U453" i="11"/>
  <c r="K453" i="11"/>
  <c r="BM453" i="11"/>
  <c r="S453" i="11"/>
  <c r="AG453" i="11"/>
  <c r="W453" i="11"/>
  <c r="BG451" i="11"/>
  <c r="Y451" i="11"/>
  <c r="O451" i="11"/>
  <c r="BA451" i="11"/>
  <c r="AE451" i="11"/>
  <c r="U451" i="11"/>
  <c r="AK451" i="11"/>
  <c r="AM451" i="11"/>
  <c r="BM451" i="11"/>
  <c r="AQ451" i="11"/>
  <c r="AG451" i="11"/>
  <c r="BI451" i="11"/>
  <c r="AY451" i="11"/>
  <c r="BC451" i="11"/>
  <c r="AS451" i="11"/>
  <c r="K451" i="11"/>
  <c r="BK451" i="11"/>
  <c r="Q451" i="11"/>
  <c r="BO451" i="11"/>
  <c r="BE451" i="11"/>
  <c r="W451" i="11"/>
  <c r="AW451" i="11"/>
  <c r="AC451" i="11"/>
  <c r="G451" i="11"/>
  <c r="AI451" i="11"/>
  <c r="M451" i="11"/>
  <c r="AA451" i="11"/>
  <c r="AO451" i="11"/>
  <c r="S451" i="11"/>
  <c r="I451" i="11"/>
  <c r="AU451" i="11"/>
  <c r="BG445" i="11"/>
  <c r="M445" i="11"/>
  <c r="AY445" i="11"/>
  <c r="Q445" i="11"/>
  <c r="AQ445" i="11"/>
  <c r="AS445" i="11"/>
  <c r="K445" i="11"/>
  <c r="Y445" i="11"/>
  <c r="BK445" i="11"/>
  <c r="AC445" i="11"/>
  <c r="BC445" i="11"/>
  <c r="BE445" i="11"/>
  <c r="W445" i="11"/>
  <c r="AK445" i="11"/>
  <c r="AO445" i="11"/>
  <c r="BO445" i="11"/>
  <c r="BO444" i="11" s="1"/>
  <c r="AI445" i="11"/>
  <c r="AW445" i="11"/>
  <c r="O445" i="11"/>
  <c r="BA445" i="11"/>
  <c r="G445" i="11"/>
  <c r="I445" i="11"/>
  <c r="I444" i="11" s="1"/>
  <c r="AU445" i="11"/>
  <c r="AM445" i="11"/>
  <c r="AE445" i="11"/>
  <c r="AG445" i="11"/>
  <c r="BI445" i="11"/>
  <c r="BI444" i="11" s="1"/>
  <c r="AA445" i="11"/>
  <c r="BM445" i="11"/>
  <c r="BM444" i="11" s="1"/>
  <c r="S445" i="11"/>
  <c r="U445" i="11"/>
  <c r="BG435" i="11"/>
  <c r="BG434" i="11" s="1"/>
  <c r="AW435" i="11"/>
  <c r="AW434" i="11" s="1"/>
  <c r="BC435" i="11"/>
  <c r="BC434" i="11" s="1"/>
  <c r="AC435" i="11"/>
  <c r="AC434" i="11" s="1"/>
  <c r="U435" i="11"/>
  <c r="U434" i="11" s="1"/>
  <c r="K435" i="11"/>
  <c r="K434" i="11" s="1"/>
  <c r="AQ435" i="11"/>
  <c r="AQ434" i="11" s="1"/>
  <c r="I435" i="11"/>
  <c r="I434" i="11" s="1"/>
  <c r="BI435" i="11"/>
  <c r="BI434" i="11" s="1"/>
  <c r="Q435" i="11"/>
  <c r="Q434" i="11" s="1"/>
  <c r="BO435" i="11"/>
  <c r="BO434" i="11" s="1"/>
  <c r="BM435" i="11"/>
  <c r="BM434" i="11" s="1"/>
  <c r="AG435" i="11"/>
  <c r="AG434" i="11" s="1"/>
  <c r="W435" i="11"/>
  <c r="W434" i="11" s="1"/>
  <c r="M435" i="11"/>
  <c r="M434" i="11" s="1"/>
  <c r="O435" i="11"/>
  <c r="O434" i="11" s="1"/>
  <c r="BA435" i="11"/>
  <c r="BA434" i="11" s="1"/>
  <c r="G435" i="11"/>
  <c r="AA435" i="11"/>
  <c r="AA434" i="11" s="1"/>
  <c r="AS435" i="11"/>
  <c r="AS434" i="11" s="1"/>
  <c r="AI435" i="11"/>
  <c r="AI434" i="11" s="1"/>
  <c r="Y435" i="11"/>
  <c r="Y434" i="11" s="1"/>
  <c r="AM435" i="11"/>
  <c r="AM434" i="11" s="1"/>
  <c r="S435" i="11"/>
  <c r="S434" i="11" s="1"/>
  <c r="AY435" i="11"/>
  <c r="AY434" i="11" s="1"/>
  <c r="AZ434" i="11" s="1"/>
  <c r="BE435" i="11"/>
  <c r="BE434" i="11" s="1"/>
  <c r="AO435" i="11"/>
  <c r="AO434" i="11" s="1"/>
  <c r="AU435" i="11"/>
  <c r="AU434" i="11" s="1"/>
  <c r="BK435" i="11"/>
  <c r="BK434" i="11" s="1"/>
  <c r="AE435" i="11"/>
  <c r="AE434" i="11" s="1"/>
  <c r="AK435" i="11"/>
  <c r="AK434" i="11" s="1"/>
  <c r="BG440" i="11"/>
  <c r="BG439" i="11" s="1"/>
  <c r="AK440" i="11"/>
  <c r="AK439" i="11" s="1"/>
  <c r="AO440" i="11"/>
  <c r="AO439" i="11" s="1"/>
  <c r="BO440" i="11"/>
  <c r="BO439" i="11" s="1"/>
  <c r="AI440" i="11"/>
  <c r="AI439" i="11" s="1"/>
  <c r="BK440" i="11"/>
  <c r="BK439" i="11" s="1"/>
  <c r="BC440" i="11"/>
  <c r="BC439" i="11" s="1"/>
  <c r="AW440" i="11"/>
  <c r="AW439" i="11" s="1"/>
  <c r="O440" i="11"/>
  <c r="O439" i="11" s="1"/>
  <c r="BA440" i="11"/>
  <c r="BA439" i="11" s="1"/>
  <c r="G440" i="11"/>
  <c r="I440" i="11"/>
  <c r="I439" i="11" s="1"/>
  <c r="AU440" i="11"/>
  <c r="AU439" i="11" s="1"/>
  <c r="BI440" i="11"/>
  <c r="BI439" i="11" s="1"/>
  <c r="AA440" i="11"/>
  <c r="AA439" i="11" s="1"/>
  <c r="BM440" i="11"/>
  <c r="BM439" i="11" s="1"/>
  <c r="S440" i="11"/>
  <c r="S439" i="11" s="1"/>
  <c r="U440" i="11"/>
  <c r="U439" i="11" s="1"/>
  <c r="Y440" i="11"/>
  <c r="Y439" i="11" s="1"/>
  <c r="AM440" i="11"/>
  <c r="AM439" i="11" s="1"/>
  <c r="AE440" i="11"/>
  <c r="AE439" i="11" s="1"/>
  <c r="AG440" i="11"/>
  <c r="AG439" i="11" s="1"/>
  <c r="AC440" i="11"/>
  <c r="AC439" i="11" s="1"/>
  <c r="BE440" i="11"/>
  <c r="BE439" i="11" s="1"/>
  <c r="W440" i="11"/>
  <c r="W439" i="11" s="1"/>
  <c r="M440" i="11"/>
  <c r="M439" i="11" s="1"/>
  <c r="AY440" i="11"/>
  <c r="AY439" i="11" s="1"/>
  <c r="Q440" i="11"/>
  <c r="Q439" i="11" s="1"/>
  <c r="AQ440" i="11"/>
  <c r="AQ439" i="11" s="1"/>
  <c r="AS440" i="11"/>
  <c r="AS439" i="11" s="1"/>
  <c r="K440" i="11"/>
  <c r="K439" i="11" s="1"/>
  <c r="L439" i="11" s="1"/>
  <c r="BG424" i="11"/>
  <c r="BG423" i="11" s="1"/>
  <c r="BI424" i="11"/>
  <c r="BI423" i="11" s="1"/>
  <c r="AC424" i="11"/>
  <c r="AC423" i="11" s="1"/>
  <c r="AQ424" i="11"/>
  <c r="AQ423" i="11" s="1"/>
  <c r="AG424" i="11"/>
  <c r="AG423" i="11" s="1"/>
  <c r="U424" i="11"/>
  <c r="U423" i="11" s="1"/>
  <c r="AO424" i="11"/>
  <c r="AO423" i="11" s="1"/>
  <c r="BC424" i="11"/>
  <c r="BC423" i="11" s="1"/>
  <c r="AS424" i="11"/>
  <c r="AS423" i="11" s="1"/>
  <c r="AA424" i="11"/>
  <c r="AA423" i="11" s="1"/>
  <c r="M424" i="11"/>
  <c r="M423" i="11" s="1"/>
  <c r="BA424" i="11"/>
  <c r="BA423" i="11" s="1"/>
  <c r="BB423" i="11" s="1"/>
  <c r="AY424" i="11"/>
  <c r="AY423" i="11" s="1"/>
  <c r="BO424" i="11"/>
  <c r="BO423" i="11" s="1"/>
  <c r="BE424" i="11"/>
  <c r="BE423" i="11" s="1"/>
  <c r="K424" i="11"/>
  <c r="K423" i="11" s="1"/>
  <c r="Y424" i="11"/>
  <c r="Y423" i="11" s="1"/>
  <c r="O424" i="11"/>
  <c r="O423" i="11" s="1"/>
  <c r="P423" i="11" s="1"/>
  <c r="BM424" i="11"/>
  <c r="BM423" i="11" s="1"/>
  <c r="G424" i="11"/>
  <c r="AM424" i="11"/>
  <c r="AM423" i="11" s="1"/>
  <c r="W424" i="11"/>
  <c r="W423" i="11" s="1"/>
  <c r="AW424" i="11"/>
  <c r="AW423" i="11" s="1"/>
  <c r="Q424" i="11"/>
  <c r="Q423" i="11" s="1"/>
  <c r="R423" i="11" s="1"/>
  <c r="AE424" i="11"/>
  <c r="AE423" i="11" s="1"/>
  <c r="AU424" i="11"/>
  <c r="AU423" i="11" s="1"/>
  <c r="AK424" i="11"/>
  <c r="AK423" i="11" s="1"/>
  <c r="BK424" i="11"/>
  <c r="BK423" i="11" s="1"/>
  <c r="S424" i="11"/>
  <c r="S423" i="11" s="1"/>
  <c r="I424" i="11"/>
  <c r="I423" i="11" s="1"/>
  <c r="AI424" i="11"/>
  <c r="AI423" i="11" s="1"/>
  <c r="BG419" i="11"/>
  <c r="Y419" i="11"/>
  <c r="BI419" i="11"/>
  <c r="BK419" i="11"/>
  <c r="AE419" i="11"/>
  <c r="U419" i="11"/>
  <c r="AU419" i="11"/>
  <c r="Q419" i="11"/>
  <c r="AQ419" i="11"/>
  <c r="AG419" i="11"/>
  <c r="AW419" i="11"/>
  <c r="AA419" i="11"/>
  <c r="AO419" i="11"/>
  <c r="BO419" i="11"/>
  <c r="BE419" i="11"/>
  <c r="K419" i="11"/>
  <c r="AK419" i="11"/>
  <c r="O419" i="11"/>
  <c r="AC419" i="11"/>
  <c r="BC419" i="11"/>
  <c r="AS419" i="11"/>
  <c r="AM419" i="11"/>
  <c r="BA419" i="11"/>
  <c r="G419" i="11"/>
  <c r="W419" i="11"/>
  <c r="M419" i="11"/>
  <c r="AY419" i="11"/>
  <c r="BM419" i="11"/>
  <c r="S419" i="11"/>
  <c r="I419" i="11"/>
  <c r="AI419" i="11"/>
  <c r="BG421" i="11"/>
  <c r="BI421" i="11"/>
  <c r="AK421" i="11"/>
  <c r="AW421" i="11"/>
  <c r="Q421" i="11"/>
  <c r="AE421" i="11"/>
  <c r="AG421" i="11"/>
  <c r="O421" i="11"/>
  <c r="AC421" i="11"/>
  <c r="AQ421" i="11"/>
  <c r="AS421" i="11"/>
  <c r="K421" i="11"/>
  <c r="M421" i="11"/>
  <c r="AM421" i="11"/>
  <c r="BA421" i="11"/>
  <c r="BO421" i="11"/>
  <c r="AI421" i="11"/>
  <c r="AA421" i="11"/>
  <c r="AO421" i="11"/>
  <c r="BC421" i="11"/>
  <c r="BE421" i="11"/>
  <c r="W421" i="11"/>
  <c r="Y421" i="11"/>
  <c r="AY421" i="11"/>
  <c r="BM421" i="11"/>
  <c r="G421" i="11"/>
  <c r="I421" i="11"/>
  <c r="AU421" i="11"/>
  <c r="BK421" i="11"/>
  <c r="S421" i="11"/>
  <c r="U421" i="11"/>
  <c r="BG412" i="11"/>
  <c r="AW412" i="11"/>
  <c r="AK412" i="11"/>
  <c r="AA412" i="11"/>
  <c r="BM412" i="11"/>
  <c r="AE412" i="11"/>
  <c r="I412" i="11"/>
  <c r="W412" i="11"/>
  <c r="BI412" i="11"/>
  <c r="AM412" i="11"/>
  <c r="AQ412" i="11"/>
  <c r="U412" i="11"/>
  <c r="AI412" i="11"/>
  <c r="Y412" i="11"/>
  <c r="BK412" i="11"/>
  <c r="AC412" i="11"/>
  <c r="BO412" i="11"/>
  <c r="AS412" i="11"/>
  <c r="AY412" i="11"/>
  <c r="Q412" i="11"/>
  <c r="BC412" i="11"/>
  <c r="AG412" i="11"/>
  <c r="AU412" i="11"/>
  <c r="M412" i="11"/>
  <c r="M411" i="11" s="1"/>
  <c r="AO412" i="11"/>
  <c r="G412" i="11"/>
  <c r="BE412" i="11"/>
  <c r="O412" i="11"/>
  <c r="BA412" i="11"/>
  <c r="S412" i="11"/>
  <c r="K412" i="11"/>
  <c r="BG405" i="11"/>
  <c r="Y405" i="11"/>
  <c r="BK405" i="11"/>
  <c r="Q405" i="11"/>
  <c r="AQ405" i="11"/>
  <c r="AS405" i="11"/>
  <c r="AK405" i="11"/>
  <c r="AC405" i="11"/>
  <c r="BC405" i="11"/>
  <c r="BE405" i="11"/>
  <c r="O405" i="11"/>
  <c r="AO405" i="11"/>
  <c r="BO405" i="11"/>
  <c r="K405" i="11"/>
  <c r="AA405" i="11"/>
  <c r="BA405" i="11"/>
  <c r="G405" i="11"/>
  <c r="I405" i="11"/>
  <c r="W405" i="11"/>
  <c r="AW405" i="11"/>
  <c r="AM405" i="11"/>
  <c r="BM405" i="11"/>
  <c r="S405" i="11"/>
  <c r="U405" i="11"/>
  <c r="AI405" i="11"/>
  <c r="M405" i="11"/>
  <c r="BI405" i="11"/>
  <c r="AY405" i="11"/>
  <c r="AE405" i="11"/>
  <c r="AG405" i="11"/>
  <c r="AU405" i="11"/>
  <c r="BG406" i="11"/>
  <c r="BI406" i="11"/>
  <c r="AK406" i="11"/>
  <c r="AC406" i="11"/>
  <c r="AQ406" i="11"/>
  <c r="AY406" i="11"/>
  <c r="BE406" i="11"/>
  <c r="K406" i="11"/>
  <c r="AO406" i="11"/>
  <c r="BC406" i="11"/>
  <c r="BK406" i="11"/>
  <c r="W406" i="11"/>
  <c r="AW406" i="11"/>
  <c r="BA406" i="11"/>
  <c r="BO406" i="11"/>
  <c r="I406" i="11"/>
  <c r="AI406" i="11"/>
  <c r="BM406" i="11"/>
  <c r="G406" i="11"/>
  <c r="O406" i="11"/>
  <c r="U406" i="11"/>
  <c r="AU406" i="11"/>
  <c r="Y406" i="11"/>
  <c r="M406" i="11"/>
  <c r="S406" i="11"/>
  <c r="AA406" i="11"/>
  <c r="AG406" i="11"/>
  <c r="Q406" i="11"/>
  <c r="AE406" i="11"/>
  <c r="AM406" i="11"/>
  <c r="AS406" i="11"/>
  <c r="BG393" i="11"/>
  <c r="O393" i="11"/>
  <c r="O392" i="11" s="1"/>
  <c r="P392" i="11" s="1"/>
  <c r="S393" i="11"/>
  <c r="S392" i="11" s="1"/>
  <c r="T392" i="11" s="1"/>
  <c r="AC393" i="11"/>
  <c r="AC392" i="11" s="1"/>
  <c r="AD392" i="11" s="1"/>
  <c r="I393" i="11"/>
  <c r="Q393" i="11"/>
  <c r="Q392" i="11" s="1"/>
  <c r="R392" i="11" s="1"/>
  <c r="AI393" i="11"/>
  <c r="AI392" i="11" s="1"/>
  <c r="AJ392" i="11" s="1"/>
  <c r="BC393" i="11"/>
  <c r="BC392" i="11" s="1"/>
  <c r="BD392" i="11" s="1"/>
  <c r="AY393" i="11"/>
  <c r="AY392" i="11" s="1"/>
  <c r="AZ392" i="11" s="1"/>
  <c r="AE393" i="11"/>
  <c r="AE392" i="11" s="1"/>
  <c r="AF392" i="11" s="1"/>
  <c r="BA393" i="11"/>
  <c r="BA392" i="11" s="1"/>
  <c r="BB392" i="11" s="1"/>
  <c r="U393" i="11"/>
  <c r="U392" i="11" s="1"/>
  <c r="V392" i="11" s="1"/>
  <c r="AU393" i="11"/>
  <c r="AU392" i="11" s="1"/>
  <c r="AV392" i="11" s="1"/>
  <c r="AK393" i="11"/>
  <c r="AK392" i="11" s="1"/>
  <c r="AL392" i="11" s="1"/>
  <c r="AO393" i="11"/>
  <c r="AO392" i="11" s="1"/>
  <c r="AP392" i="11" s="1"/>
  <c r="AQ393" i="11"/>
  <c r="AQ392" i="11" s="1"/>
  <c r="AR392" i="11" s="1"/>
  <c r="AG393" i="11"/>
  <c r="AG392" i="11" s="1"/>
  <c r="AH392" i="11" s="1"/>
  <c r="BM393" i="11"/>
  <c r="AS393" i="11"/>
  <c r="AS392" i="11" s="1"/>
  <c r="AT392" i="11" s="1"/>
  <c r="M393" i="11"/>
  <c r="M392" i="11" s="1"/>
  <c r="N392" i="11" s="1"/>
  <c r="Y393" i="11"/>
  <c r="Y392" i="11" s="1"/>
  <c r="Z392" i="11" s="1"/>
  <c r="AW393" i="11"/>
  <c r="AW392" i="11" s="1"/>
  <c r="AX392" i="11" s="1"/>
  <c r="BI393" i="11"/>
  <c r="BI392" i="11" s="1"/>
  <c r="BJ392" i="11" s="1"/>
  <c r="BO393" i="11"/>
  <c r="BE393" i="11"/>
  <c r="BE392" i="11" s="1"/>
  <c r="BF392" i="11" s="1"/>
  <c r="AA393" i="11"/>
  <c r="AA392" i="11" s="1"/>
  <c r="AB392" i="11" s="1"/>
  <c r="K393" i="11"/>
  <c r="K392" i="11" s="1"/>
  <c r="L392" i="11" s="1"/>
  <c r="G393" i="11"/>
  <c r="AM393" i="11"/>
  <c r="AM392" i="11" s="1"/>
  <c r="AN392" i="11" s="1"/>
  <c r="BK393" i="11"/>
  <c r="BK392" i="11" s="1"/>
  <c r="BL392" i="11" s="1"/>
  <c r="W393" i="11"/>
  <c r="W392" i="11" s="1"/>
  <c r="X392" i="11" s="1"/>
  <c r="BG385" i="11"/>
  <c r="BK385" i="11"/>
  <c r="AE385" i="11"/>
  <c r="U385" i="11"/>
  <c r="BO385" i="11"/>
  <c r="BE385" i="11"/>
  <c r="AW385" i="11"/>
  <c r="Q385" i="11"/>
  <c r="AQ385" i="11"/>
  <c r="AG385" i="11"/>
  <c r="AM385" i="11"/>
  <c r="Y385" i="11"/>
  <c r="O385" i="11"/>
  <c r="AC385" i="11"/>
  <c r="BC385" i="11"/>
  <c r="AS385" i="11"/>
  <c r="K385" i="11"/>
  <c r="AO385" i="11"/>
  <c r="AA385" i="11"/>
  <c r="W385" i="11"/>
  <c r="BI385" i="11"/>
  <c r="AK385" i="11"/>
  <c r="BA385" i="11"/>
  <c r="G385" i="11"/>
  <c r="AY385" i="11"/>
  <c r="AI385" i="11"/>
  <c r="M385" i="11"/>
  <c r="BM385" i="11"/>
  <c r="S385" i="11"/>
  <c r="I385" i="11"/>
  <c r="AU385" i="11"/>
  <c r="BG386" i="11"/>
  <c r="BI386" i="11"/>
  <c r="AY386" i="11"/>
  <c r="Q386" i="11"/>
  <c r="AE386" i="11"/>
  <c r="AG386" i="11"/>
  <c r="K386" i="11"/>
  <c r="BE386" i="11"/>
  <c r="BA386" i="11"/>
  <c r="Y386" i="11"/>
  <c r="BK386" i="11"/>
  <c r="AC386" i="11"/>
  <c r="AQ386" i="11"/>
  <c r="AS386" i="11"/>
  <c r="W386" i="11"/>
  <c r="AK386" i="11"/>
  <c r="AO386" i="11"/>
  <c r="BC386" i="11"/>
  <c r="AI386" i="11"/>
  <c r="AW386" i="11"/>
  <c r="BO386" i="11"/>
  <c r="AU386" i="11"/>
  <c r="AA386" i="11"/>
  <c r="BM386" i="11"/>
  <c r="G386" i="11"/>
  <c r="I386" i="11"/>
  <c r="M386" i="11"/>
  <c r="AM386" i="11"/>
  <c r="S386" i="11"/>
  <c r="U386" i="11"/>
  <c r="O386" i="11"/>
  <c r="BG375" i="11"/>
  <c r="AK375" i="11"/>
  <c r="BK375" i="11"/>
  <c r="AQ375" i="11"/>
  <c r="AC375" i="11"/>
  <c r="I375" i="11"/>
  <c r="AA375" i="11"/>
  <c r="Q375" i="11"/>
  <c r="K375" i="11"/>
  <c r="AU375" i="11"/>
  <c r="BI375" i="11"/>
  <c r="AW375" i="11"/>
  <c r="BC375" i="11"/>
  <c r="BM375" i="11"/>
  <c r="U375" i="11"/>
  <c r="AY375" i="11"/>
  <c r="BA375" i="11"/>
  <c r="W375" i="11"/>
  <c r="G375" i="11"/>
  <c r="BO375" i="11"/>
  <c r="AG375" i="11"/>
  <c r="AI375" i="11"/>
  <c r="AS375" i="11"/>
  <c r="M375" i="11"/>
  <c r="O375" i="11"/>
  <c r="AO375" i="11"/>
  <c r="S375" i="11"/>
  <c r="BE375" i="11"/>
  <c r="Y375" i="11"/>
  <c r="AM375" i="11"/>
  <c r="AE375" i="11"/>
  <c r="BG377" i="11"/>
  <c r="AY377" i="11"/>
  <c r="AQ377" i="11"/>
  <c r="AG377" i="11"/>
  <c r="M377" i="11"/>
  <c r="BK377" i="11"/>
  <c r="AO377" i="11"/>
  <c r="BC377" i="11"/>
  <c r="AS377" i="11"/>
  <c r="Y377" i="11"/>
  <c r="BO377" i="11"/>
  <c r="BE377" i="11"/>
  <c r="K377" i="11"/>
  <c r="AK377" i="11"/>
  <c r="O377" i="11"/>
  <c r="G377" i="11"/>
  <c r="AC377" i="11"/>
  <c r="W377" i="11"/>
  <c r="AW377" i="11"/>
  <c r="AA377" i="11"/>
  <c r="S377" i="11"/>
  <c r="Q377" i="11"/>
  <c r="I377" i="11"/>
  <c r="BM377" i="11"/>
  <c r="AI377" i="11"/>
  <c r="BI377" i="11"/>
  <c r="AM377" i="11"/>
  <c r="AE377" i="11"/>
  <c r="BA377" i="11"/>
  <c r="U377" i="11"/>
  <c r="AU377" i="11"/>
  <c r="BG378" i="11"/>
  <c r="M378" i="11"/>
  <c r="BK378" i="11"/>
  <c r="AQ378" i="11"/>
  <c r="Q378" i="11"/>
  <c r="AS378" i="11"/>
  <c r="AO378" i="11"/>
  <c r="K378" i="11"/>
  <c r="I378" i="11"/>
  <c r="AU378" i="11"/>
  <c r="Y378" i="11"/>
  <c r="BC378" i="11"/>
  <c r="BE378" i="11"/>
  <c r="BM378" i="11"/>
  <c r="W378" i="11"/>
  <c r="AK378" i="11"/>
  <c r="O378" i="11"/>
  <c r="BA378" i="11"/>
  <c r="BO378" i="11"/>
  <c r="AI378" i="11"/>
  <c r="AW378" i="11"/>
  <c r="AA378" i="11"/>
  <c r="G378" i="11"/>
  <c r="BI378" i="11"/>
  <c r="AM378" i="11"/>
  <c r="S378" i="11"/>
  <c r="U378" i="11"/>
  <c r="AY378" i="11"/>
  <c r="AE378" i="11"/>
  <c r="AG378" i="11"/>
  <c r="AC378" i="11"/>
  <c r="BG376" i="11"/>
  <c r="BI376" i="11"/>
  <c r="BM376" i="11"/>
  <c r="AQ376" i="11"/>
  <c r="U376" i="11"/>
  <c r="AI376" i="11"/>
  <c r="G376" i="11"/>
  <c r="BK376" i="11"/>
  <c r="AA376" i="11"/>
  <c r="BC376" i="11"/>
  <c r="AG376" i="11"/>
  <c r="AU376" i="11"/>
  <c r="AY376" i="11"/>
  <c r="BE376" i="11"/>
  <c r="M376" i="11"/>
  <c r="AM376" i="11"/>
  <c r="BO376" i="11"/>
  <c r="Q376" i="11"/>
  <c r="AS376" i="11"/>
  <c r="O376" i="11"/>
  <c r="AC376" i="11"/>
  <c r="Y376" i="11"/>
  <c r="BA376" i="11"/>
  <c r="AK376" i="11"/>
  <c r="S376" i="11"/>
  <c r="K376" i="11"/>
  <c r="AW376" i="11"/>
  <c r="AO376" i="11"/>
  <c r="AE376" i="11"/>
  <c r="I376" i="11"/>
  <c r="W376" i="11"/>
  <c r="BG374" i="11"/>
  <c r="AA374" i="11"/>
  <c r="AQ374" i="11"/>
  <c r="AG374" i="11"/>
  <c r="AW374" i="11"/>
  <c r="AM374" i="11"/>
  <c r="BC374" i="11"/>
  <c r="I374" i="11"/>
  <c r="W374" i="11"/>
  <c r="Y374" i="11"/>
  <c r="AY374" i="11"/>
  <c r="BO374" i="11"/>
  <c r="U374" i="11"/>
  <c r="K374" i="11"/>
  <c r="BI374" i="11"/>
  <c r="BK374" i="11"/>
  <c r="AO374" i="11"/>
  <c r="G374" i="11"/>
  <c r="S374" i="11"/>
  <c r="AC374" i="11"/>
  <c r="AS374" i="11"/>
  <c r="Q374" i="11"/>
  <c r="AI374" i="11"/>
  <c r="M374" i="11"/>
  <c r="AK374" i="11"/>
  <c r="O374" i="11"/>
  <c r="AE374" i="11"/>
  <c r="BM374" i="11"/>
  <c r="BE374" i="11"/>
  <c r="BA374" i="11"/>
  <c r="AU374" i="11"/>
  <c r="BG365" i="11"/>
  <c r="AW365" i="11"/>
  <c r="AW364" i="11" s="1"/>
  <c r="AX364" i="11" s="1"/>
  <c r="BA365" i="11"/>
  <c r="BA364" i="11" s="1"/>
  <c r="BB364" i="11" s="1"/>
  <c r="S365" i="11"/>
  <c r="S364" i="11" s="1"/>
  <c r="T364" i="11" s="1"/>
  <c r="AS365" i="11"/>
  <c r="AS364" i="11" s="1"/>
  <c r="AT364" i="11" s="1"/>
  <c r="AI365" i="11"/>
  <c r="AI364" i="11" s="1"/>
  <c r="AJ364" i="11" s="1"/>
  <c r="O365" i="11"/>
  <c r="O364" i="11" s="1"/>
  <c r="P364" i="11" s="1"/>
  <c r="BI365" i="11"/>
  <c r="BI364" i="11" s="1"/>
  <c r="BJ364" i="11" s="1"/>
  <c r="BM365" i="11"/>
  <c r="AE365" i="11"/>
  <c r="AE364" i="11" s="1"/>
  <c r="AF364" i="11" s="1"/>
  <c r="BE365" i="11"/>
  <c r="BE364" i="11" s="1"/>
  <c r="BF364" i="11" s="1"/>
  <c r="AU365" i="11"/>
  <c r="AU364" i="11" s="1"/>
  <c r="AV364" i="11" s="1"/>
  <c r="Q365" i="11"/>
  <c r="Q364" i="11" s="1"/>
  <c r="R364" i="11" s="1"/>
  <c r="BC365" i="11"/>
  <c r="BC364" i="11" s="1"/>
  <c r="BD364" i="11" s="1"/>
  <c r="M365" i="11"/>
  <c r="M364" i="11" s="1"/>
  <c r="N364" i="11" s="1"/>
  <c r="AQ365" i="11"/>
  <c r="AQ364" i="11" s="1"/>
  <c r="AR364" i="11" s="1"/>
  <c r="Y365" i="11"/>
  <c r="Y364" i="11" s="1"/>
  <c r="Z364" i="11" s="1"/>
  <c r="I365" i="11"/>
  <c r="AK365" i="11"/>
  <c r="AK364" i="11" s="1"/>
  <c r="AL364" i="11" s="1"/>
  <c r="AC365" i="11"/>
  <c r="AC364" i="11" s="1"/>
  <c r="AD364" i="11" s="1"/>
  <c r="AA365" i="11"/>
  <c r="AA364" i="11" s="1"/>
  <c r="AB364" i="11" s="1"/>
  <c r="BO365" i="11"/>
  <c r="U365" i="11"/>
  <c r="U364" i="11" s="1"/>
  <c r="V364" i="11" s="1"/>
  <c r="AM365" i="11"/>
  <c r="AM364" i="11" s="1"/>
  <c r="AN364" i="11" s="1"/>
  <c r="K365" i="11"/>
  <c r="K364" i="11" s="1"/>
  <c r="L364" i="11" s="1"/>
  <c r="AO365" i="11"/>
  <c r="AO364" i="11" s="1"/>
  <c r="AP364" i="11" s="1"/>
  <c r="AY365" i="11"/>
  <c r="AY364" i="11" s="1"/>
  <c r="AZ364" i="11" s="1"/>
  <c r="G365" i="11"/>
  <c r="AG365" i="11"/>
  <c r="AG364" i="11" s="1"/>
  <c r="AH364" i="11" s="1"/>
  <c r="BK365" i="11"/>
  <c r="BK364" i="11" s="1"/>
  <c r="BL364" i="11" s="1"/>
  <c r="W365" i="11"/>
  <c r="W364" i="11" s="1"/>
  <c r="X364" i="11" s="1"/>
  <c r="BG360" i="11"/>
  <c r="AW360" i="11"/>
  <c r="BA360" i="11"/>
  <c r="AY360" i="11"/>
  <c r="BO360" i="11"/>
  <c r="U360" i="11"/>
  <c r="O360" i="11"/>
  <c r="S360" i="11"/>
  <c r="K360" i="11"/>
  <c r="AE360" i="11"/>
  <c r="W360" i="11"/>
  <c r="I360" i="11"/>
  <c r="AK360" i="11"/>
  <c r="BM360" i="11"/>
  <c r="G360" i="11"/>
  <c r="AG360" i="11"/>
  <c r="BK360" i="11"/>
  <c r="AM360" i="11"/>
  <c r="AS360" i="11"/>
  <c r="Q360" i="11"/>
  <c r="BE360" i="11"/>
  <c r="M360" i="11"/>
  <c r="AO360" i="11"/>
  <c r="BC360" i="11"/>
  <c r="AA360" i="11"/>
  <c r="AU360" i="11"/>
  <c r="BI360" i="11"/>
  <c r="Y360" i="11"/>
  <c r="AC360" i="11"/>
  <c r="AQ360" i="11"/>
  <c r="AI360" i="11"/>
  <c r="BG354" i="11"/>
  <c r="Y354" i="11"/>
  <c r="BA354" i="11"/>
  <c r="BO354" i="11"/>
  <c r="U354" i="11"/>
  <c r="O354" i="11"/>
  <c r="S354" i="11"/>
  <c r="AS354" i="11"/>
  <c r="AA354" i="11"/>
  <c r="AE354" i="11"/>
  <c r="BE354" i="11"/>
  <c r="W354" i="11"/>
  <c r="AO354" i="11"/>
  <c r="BK354" i="11"/>
  <c r="BC354" i="11"/>
  <c r="I354" i="11"/>
  <c r="AK354" i="11"/>
  <c r="BI354" i="11"/>
  <c r="BM354" i="11"/>
  <c r="G354" i="11"/>
  <c r="AM354" i="11"/>
  <c r="AG354" i="11"/>
  <c r="K354" i="11"/>
  <c r="Q354" i="11"/>
  <c r="AU354" i="11"/>
  <c r="M354" i="11"/>
  <c r="AW354" i="11"/>
  <c r="AC354" i="11"/>
  <c r="AY354" i="11"/>
  <c r="AQ354" i="11"/>
  <c r="AI354" i="11"/>
  <c r="BG355" i="11"/>
  <c r="BI355" i="11"/>
  <c r="AA355" i="11"/>
  <c r="BM355" i="11"/>
  <c r="BO355" i="11"/>
  <c r="AG355" i="11"/>
  <c r="K355" i="11"/>
  <c r="AY355" i="11"/>
  <c r="Q355" i="11"/>
  <c r="AI355" i="11"/>
  <c r="Y355" i="11"/>
  <c r="O355" i="11"/>
  <c r="AM355" i="11"/>
  <c r="G355" i="11"/>
  <c r="AS355" i="11"/>
  <c r="W355" i="11"/>
  <c r="M355" i="11"/>
  <c r="S355" i="11"/>
  <c r="BE355" i="11"/>
  <c r="AK355" i="11"/>
  <c r="BK355" i="11"/>
  <c r="AC355" i="11"/>
  <c r="AE355" i="11"/>
  <c r="AU355" i="11"/>
  <c r="BA355" i="11"/>
  <c r="BC355" i="11"/>
  <c r="U355" i="11"/>
  <c r="AW355" i="11"/>
  <c r="AO355" i="11"/>
  <c r="AQ355" i="11"/>
  <c r="I355" i="11"/>
  <c r="BG345" i="11"/>
  <c r="BG344" i="11" s="1"/>
  <c r="M345" i="11"/>
  <c r="BI345" i="11"/>
  <c r="BI344" i="11" s="1"/>
  <c r="AO345" i="11"/>
  <c r="S345" i="11"/>
  <c r="AA345" i="11"/>
  <c r="AG345" i="11"/>
  <c r="AI345" i="11"/>
  <c r="AW345" i="11"/>
  <c r="AK345" i="11"/>
  <c r="BA345" i="11"/>
  <c r="AE345" i="11"/>
  <c r="AM345" i="11"/>
  <c r="AS345" i="11"/>
  <c r="AU345" i="11"/>
  <c r="BC345" i="11"/>
  <c r="Y345" i="11"/>
  <c r="BM345" i="11"/>
  <c r="BM344" i="11" s="1"/>
  <c r="AQ345" i="11"/>
  <c r="AY345" i="11"/>
  <c r="BE345" i="11"/>
  <c r="BK345" i="11"/>
  <c r="Q345" i="11"/>
  <c r="BO345" i="11"/>
  <c r="BO344" i="11" s="1"/>
  <c r="I345" i="11"/>
  <c r="K345" i="11"/>
  <c r="AC345" i="11"/>
  <c r="G345" i="11"/>
  <c r="O345" i="11"/>
  <c r="U345" i="11"/>
  <c r="W345" i="11"/>
  <c r="BE325" i="11"/>
  <c r="K325" i="11"/>
  <c r="BI325" i="11"/>
  <c r="AA325" i="11"/>
  <c r="AO325" i="11"/>
  <c r="AE325" i="11"/>
  <c r="W325" i="11"/>
  <c r="AM325" i="11"/>
  <c r="BA325" i="11"/>
  <c r="AQ325" i="11"/>
  <c r="AU325" i="11"/>
  <c r="AI325" i="11"/>
  <c r="M325" i="11"/>
  <c r="AY325" i="11"/>
  <c r="BM325" i="11"/>
  <c r="BC325" i="11"/>
  <c r="I325" i="11"/>
  <c r="BK325" i="11"/>
  <c r="BG325" i="11"/>
  <c r="AK325" i="11"/>
  <c r="Q325" i="11"/>
  <c r="G325" i="11"/>
  <c r="AG325" i="11"/>
  <c r="Y325" i="11"/>
  <c r="AW325" i="11"/>
  <c r="O325" i="11"/>
  <c r="AC325" i="11"/>
  <c r="S325" i="11"/>
  <c r="AS325" i="11"/>
  <c r="BO325" i="11"/>
  <c r="U325" i="11"/>
  <c r="BK329" i="11"/>
  <c r="AY329" i="11"/>
  <c r="K329" i="11"/>
  <c r="W329" i="11"/>
  <c r="I329" i="11"/>
  <c r="O329" i="11"/>
  <c r="BC329" i="11"/>
  <c r="AG329" i="11"/>
  <c r="S329" i="11"/>
  <c r="BE329" i="11"/>
  <c r="AM329" i="11"/>
  <c r="AC329" i="11"/>
  <c r="AQ329" i="11"/>
  <c r="AW329" i="11"/>
  <c r="M329" i="11"/>
  <c r="AK329" i="11"/>
  <c r="AS329" i="11"/>
  <c r="AE329" i="11"/>
  <c r="BM329" i="11"/>
  <c r="AA329" i="11"/>
  <c r="BA329" i="11"/>
  <c r="Y329" i="11"/>
  <c r="AI329" i="11"/>
  <c r="AU329" i="11"/>
  <c r="G329" i="11"/>
  <c r="BI329" i="11"/>
  <c r="BG329" i="11"/>
  <c r="BO329" i="11"/>
  <c r="Q329" i="11"/>
  <c r="U329" i="11"/>
  <c r="AO329" i="11"/>
  <c r="AW333" i="11"/>
  <c r="BG333" i="11"/>
  <c r="AS333" i="11"/>
  <c r="AQ333" i="11"/>
  <c r="W333" i="11"/>
  <c r="BA333" i="11"/>
  <c r="Q333" i="11"/>
  <c r="AU333" i="11"/>
  <c r="AG333" i="11"/>
  <c r="AE333" i="11"/>
  <c r="I333" i="11"/>
  <c r="AO333" i="11"/>
  <c r="AI333" i="11"/>
  <c r="U333" i="11"/>
  <c r="S333" i="11"/>
  <c r="AC333" i="11"/>
  <c r="O333" i="11"/>
  <c r="G333" i="11"/>
  <c r="K333" i="11"/>
  <c r="BO333" i="11"/>
  <c r="AA333" i="11"/>
  <c r="AK333" i="11"/>
  <c r="BK333" i="11"/>
  <c r="BM333" i="11"/>
  <c r="BE333" i="11"/>
  <c r="BC333" i="11"/>
  <c r="AY333" i="11"/>
  <c r="BI333" i="11"/>
  <c r="Y333" i="11"/>
  <c r="M333" i="11"/>
  <c r="AM333" i="11"/>
  <c r="BI337" i="11"/>
  <c r="AK337" i="11"/>
  <c r="BE337" i="11"/>
  <c r="BC337" i="11"/>
  <c r="AY337" i="11"/>
  <c r="AI337" i="11"/>
  <c r="AC337" i="11"/>
  <c r="BG337" i="11"/>
  <c r="AS337" i="11"/>
  <c r="AQ337" i="11"/>
  <c r="U337" i="11"/>
  <c r="BA337" i="11"/>
  <c r="AU337" i="11"/>
  <c r="AG337" i="11"/>
  <c r="AE337" i="11"/>
  <c r="O337" i="11"/>
  <c r="Y337" i="11"/>
  <c r="W337" i="11"/>
  <c r="I337" i="11"/>
  <c r="G337" i="11"/>
  <c r="BK337" i="11"/>
  <c r="AO337" i="11"/>
  <c r="M337" i="11"/>
  <c r="K337" i="11"/>
  <c r="BO337" i="11"/>
  <c r="AA337" i="11"/>
  <c r="BM337" i="11"/>
  <c r="S337" i="11"/>
  <c r="AW337" i="11"/>
  <c r="AM337" i="11"/>
  <c r="Q337" i="11"/>
  <c r="BO327" i="11"/>
  <c r="Q327" i="11"/>
  <c r="AO327" i="11"/>
  <c r="AI327" i="11"/>
  <c r="M327" i="11"/>
  <c r="AY327" i="11"/>
  <c r="AE327" i="11"/>
  <c r="AG327" i="11"/>
  <c r="AC327" i="11"/>
  <c r="BM327" i="11"/>
  <c r="AU327" i="11"/>
  <c r="Y327" i="11"/>
  <c r="BK327" i="11"/>
  <c r="AQ327" i="11"/>
  <c r="AS327" i="11"/>
  <c r="AW327" i="11"/>
  <c r="O327" i="11"/>
  <c r="BA327" i="11"/>
  <c r="BG327" i="11"/>
  <c r="AK327" i="11"/>
  <c r="BC327" i="11"/>
  <c r="BE327" i="11"/>
  <c r="K327" i="11"/>
  <c r="BI327" i="11"/>
  <c r="AA327" i="11"/>
  <c r="G327" i="11"/>
  <c r="I327" i="11"/>
  <c r="W327" i="11"/>
  <c r="AM327" i="11"/>
  <c r="S327" i="11"/>
  <c r="U327" i="11"/>
  <c r="BM331" i="11"/>
  <c r="O331" i="11"/>
  <c r="M331" i="11"/>
  <c r="W331" i="11"/>
  <c r="S331" i="11"/>
  <c r="I331" i="11"/>
  <c r="AC331" i="11"/>
  <c r="K331" i="11"/>
  <c r="G331" i="11"/>
  <c r="AG331" i="11"/>
  <c r="AS331" i="11"/>
  <c r="AK331" i="11"/>
  <c r="BA331" i="11"/>
  <c r="AA331" i="11"/>
  <c r="AW331" i="11"/>
  <c r="BO331" i="11"/>
  <c r="U331" i="11"/>
  <c r="Y331" i="11"/>
  <c r="BK331" i="11"/>
  <c r="AU331" i="11"/>
  <c r="AQ331" i="11"/>
  <c r="BE331" i="11"/>
  <c r="BI331" i="11"/>
  <c r="Q331" i="11"/>
  <c r="AY331" i="11"/>
  <c r="AI331" i="11"/>
  <c r="AE331" i="11"/>
  <c r="AM331" i="11"/>
  <c r="AO331" i="11"/>
  <c r="BG331" i="11"/>
  <c r="BC331" i="11"/>
  <c r="AW335" i="11"/>
  <c r="BI335" i="11"/>
  <c r="BM335" i="11"/>
  <c r="K335" i="11"/>
  <c r="BO335" i="11"/>
  <c r="AA335" i="11"/>
  <c r="BE335" i="11"/>
  <c r="BC335" i="11"/>
  <c r="AY335" i="11"/>
  <c r="M335" i="11"/>
  <c r="O335" i="11"/>
  <c r="AC335" i="11"/>
  <c r="BG335" i="11"/>
  <c r="AS335" i="11"/>
  <c r="AQ335" i="11"/>
  <c r="BA335" i="11"/>
  <c r="Y335" i="11"/>
  <c r="AI335" i="11"/>
  <c r="U335" i="11"/>
  <c r="S335" i="11"/>
  <c r="AO335" i="11"/>
  <c r="Q335" i="11"/>
  <c r="AK335" i="11"/>
  <c r="AM335" i="11"/>
  <c r="W335" i="11"/>
  <c r="I335" i="11"/>
  <c r="G335" i="11"/>
  <c r="BK335" i="11"/>
  <c r="AE335" i="11"/>
  <c r="AU335" i="11"/>
  <c r="AG335" i="11"/>
  <c r="AW339" i="11"/>
  <c r="W339" i="11"/>
  <c r="I339" i="11"/>
  <c r="G339" i="11"/>
  <c r="AS339" i="11"/>
  <c r="Y339" i="11"/>
  <c r="K339" i="11"/>
  <c r="BO339" i="11"/>
  <c r="AA339" i="11"/>
  <c r="O339" i="11"/>
  <c r="AQ339" i="11"/>
  <c r="Q339" i="11"/>
  <c r="BE339" i="11"/>
  <c r="BC339" i="11"/>
  <c r="AY339" i="11"/>
  <c r="AC339" i="11"/>
  <c r="AM339" i="11"/>
  <c r="AO339" i="11"/>
  <c r="BM339" i="11"/>
  <c r="AU339" i="11"/>
  <c r="AG339" i="11"/>
  <c r="AE339" i="11"/>
  <c r="AK339" i="11"/>
  <c r="BG339" i="11"/>
  <c r="AI339" i="11"/>
  <c r="U339" i="11"/>
  <c r="S339" i="11"/>
  <c r="BI339" i="11"/>
  <c r="M339" i="11"/>
  <c r="BK339" i="11"/>
  <c r="BA339" i="11"/>
  <c r="BE326" i="11"/>
  <c r="W326" i="11"/>
  <c r="AM326" i="11"/>
  <c r="BA326" i="11"/>
  <c r="AE326" i="11"/>
  <c r="I326" i="11"/>
  <c r="AK326" i="11"/>
  <c r="AI326" i="11"/>
  <c r="M326" i="11"/>
  <c r="AY326" i="11"/>
  <c r="BM326" i="11"/>
  <c r="AQ326" i="11"/>
  <c r="U326" i="11"/>
  <c r="AU326" i="11"/>
  <c r="Y326" i="11"/>
  <c r="BK326" i="11"/>
  <c r="BC326" i="11"/>
  <c r="AG326" i="11"/>
  <c r="Q326" i="11"/>
  <c r="AW326" i="11"/>
  <c r="O326" i="11"/>
  <c r="AC326" i="11"/>
  <c r="G326" i="11"/>
  <c r="BG326" i="11"/>
  <c r="K326" i="11"/>
  <c r="BI326" i="11"/>
  <c r="AA326" i="11"/>
  <c r="AO326" i="11"/>
  <c r="S326" i="11"/>
  <c r="BO326" i="11"/>
  <c r="AS326" i="11"/>
  <c r="AW332" i="11"/>
  <c r="AY332" i="11"/>
  <c r="M332" i="11"/>
  <c r="O332" i="11"/>
  <c r="AA332" i="11"/>
  <c r="AU332" i="11"/>
  <c r="BO332" i="11"/>
  <c r="U332" i="11"/>
  <c r="AO332" i="11"/>
  <c r="Q332" i="11"/>
  <c r="BA332" i="11"/>
  <c r="AC332" i="11"/>
  <c r="AI332" i="11"/>
  <c r="BC332" i="11"/>
  <c r="AM332" i="11"/>
  <c r="BM332" i="11"/>
  <c r="W332" i="11"/>
  <c r="AQ332" i="11"/>
  <c r="BK332" i="11"/>
  <c r="BI332" i="11"/>
  <c r="AG332" i="11"/>
  <c r="AK332" i="11"/>
  <c r="BE332" i="11"/>
  <c r="S332" i="11"/>
  <c r="I332" i="11"/>
  <c r="BG332" i="11"/>
  <c r="AS332" i="11"/>
  <c r="G332" i="11"/>
  <c r="Y332" i="11"/>
  <c r="AE332" i="11"/>
  <c r="K332" i="11"/>
  <c r="AW338" i="11"/>
  <c r="BE338" i="11"/>
  <c r="BC338" i="11"/>
  <c r="AY338" i="11"/>
  <c r="AK338" i="11"/>
  <c r="O338" i="11"/>
  <c r="BM338" i="11"/>
  <c r="S338" i="11"/>
  <c r="Y338" i="11"/>
  <c r="BG338" i="11"/>
  <c r="AS338" i="11"/>
  <c r="AQ338" i="11"/>
  <c r="AC338" i="11"/>
  <c r="BI338" i="11"/>
  <c r="AM338" i="11"/>
  <c r="AI338" i="11"/>
  <c r="AU338" i="11"/>
  <c r="AG338" i="11"/>
  <c r="AE338" i="11"/>
  <c r="BA338" i="11"/>
  <c r="BK338" i="11"/>
  <c r="W338" i="11"/>
  <c r="I338" i="11"/>
  <c r="G338" i="11"/>
  <c r="Q338" i="11"/>
  <c r="U338" i="11"/>
  <c r="K338" i="11"/>
  <c r="BO338" i="11"/>
  <c r="AA338" i="11"/>
  <c r="M338" i="11"/>
  <c r="AO338" i="11"/>
  <c r="BG328" i="11"/>
  <c r="BC328" i="11"/>
  <c r="AG328" i="11"/>
  <c r="BA328" i="11"/>
  <c r="BE328" i="11"/>
  <c r="AY328" i="11"/>
  <c r="I328" i="11"/>
  <c r="AQ328" i="11"/>
  <c r="AU328" i="11"/>
  <c r="W328" i="11"/>
  <c r="BM328" i="11"/>
  <c r="AE328" i="11"/>
  <c r="BI328" i="11"/>
  <c r="U328" i="11"/>
  <c r="AC328" i="11"/>
  <c r="G328" i="11"/>
  <c r="AW328" i="11"/>
  <c r="Y328" i="11"/>
  <c r="AA328" i="11"/>
  <c r="AI328" i="11"/>
  <c r="AK328" i="11"/>
  <c r="AS328" i="11"/>
  <c r="BO328" i="11"/>
  <c r="Q328" i="11"/>
  <c r="BK328" i="11"/>
  <c r="AM328" i="11"/>
  <c r="AO328" i="11"/>
  <c r="O328" i="11"/>
  <c r="S328" i="11"/>
  <c r="K328" i="11"/>
  <c r="M328" i="11"/>
  <c r="AW336" i="11"/>
  <c r="AM336" i="11"/>
  <c r="AO336" i="11"/>
  <c r="K336" i="11"/>
  <c r="BO336" i="11"/>
  <c r="AA336" i="11"/>
  <c r="AC336" i="11"/>
  <c r="BM336" i="11"/>
  <c r="BE336" i="11"/>
  <c r="BC336" i="11"/>
  <c r="AY336" i="11"/>
  <c r="Y336" i="11"/>
  <c r="BG336" i="11"/>
  <c r="AS336" i="11"/>
  <c r="AQ336" i="11"/>
  <c r="BI336" i="11"/>
  <c r="BA336" i="11"/>
  <c r="O336" i="11"/>
  <c r="AI336" i="11"/>
  <c r="U336" i="11"/>
  <c r="S336" i="11"/>
  <c r="AK336" i="11"/>
  <c r="M336" i="11"/>
  <c r="BK336" i="11"/>
  <c r="Q336" i="11"/>
  <c r="W336" i="11"/>
  <c r="I336" i="11"/>
  <c r="G336" i="11"/>
  <c r="AG336" i="11"/>
  <c r="AE336" i="11"/>
  <c r="AU336" i="11"/>
  <c r="BM330" i="11"/>
  <c r="O330" i="11"/>
  <c r="BK330" i="11"/>
  <c r="BO330" i="11"/>
  <c r="U330" i="11"/>
  <c r="AO330" i="11"/>
  <c r="BA330" i="11"/>
  <c r="I330" i="11"/>
  <c r="AG330" i="11"/>
  <c r="BG330" i="11"/>
  <c r="BC330" i="11"/>
  <c r="AM330" i="11"/>
  <c r="BI330" i="11"/>
  <c r="AY330" i="11"/>
  <c r="AU330" i="11"/>
  <c r="AQ330" i="11"/>
  <c r="BE330" i="11"/>
  <c r="M330" i="11"/>
  <c r="Q330" i="11"/>
  <c r="AA330" i="11"/>
  <c r="AC330" i="11"/>
  <c r="W330" i="11"/>
  <c r="S330" i="11"/>
  <c r="AK330" i="11"/>
  <c r="AS330" i="11"/>
  <c r="AW330" i="11"/>
  <c r="K330" i="11"/>
  <c r="G330" i="11"/>
  <c r="Y330" i="11"/>
  <c r="AI330" i="11"/>
  <c r="AE330" i="11"/>
  <c r="AW334" i="11"/>
  <c r="BK334" i="11"/>
  <c r="BM334" i="11"/>
  <c r="Y334" i="11"/>
  <c r="AI334" i="11"/>
  <c r="U334" i="11"/>
  <c r="S334" i="11"/>
  <c r="AC334" i="11"/>
  <c r="AK334" i="11"/>
  <c r="W334" i="11"/>
  <c r="I334" i="11"/>
  <c r="G334" i="11"/>
  <c r="BA334" i="11"/>
  <c r="BI334" i="11"/>
  <c r="BC334" i="11"/>
  <c r="K334" i="11"/>
  <c r="BO334" i="11"/>
  <c r="AA334" i="11"/>
  <c r="O334" i="11"/>
  <c r="Q334" i="11"/>
  <c r="BG334" i="11"/>
  <c r="AS334" i="11"/>
  <c r="AQ334" i="11"/>
  <c r="AM334" i="11"/>
  <c r="AO334" i="11"/>
  <c r="AU334" i="11"/>
  <c r="AG334" i="11"/>
  <c r="AE334" i="11"/>
  <c r="M334" i="11"/>
  <c r="AY334" i="11"/>
  <c r="BE334" i="11"/>
  <c r="BG315" i="11"/>
  <c r="BG314" i="11" s="1"/>
  <c r="O315" i="11"/>
  <c r="BA315" i="11"/>
  <c r="AE315" i="11"/>
  <c r="U315" i="11"/>
  <c r="K315" i="11"/>
  <c r="AY315" i="11"/>
  <c r="BI315" i="11"/>
  <c r="BI314" i="11" s="1"/>
  <c r="BM315" i="11"/>
  <c r="BM314" i="11" s="1"/>
  <c r="AQ315" i="11"/>
  <c r="W315" i="11"/>
  <c r="Q315" i="11"/>
  <c r="AU315" i="11"/>
  <c r="AK315" i="11"/>
  <c r="BK315" i="11"/>
  <c r="BK314" i="11" s="1"/>
  <c r="BC315" i="11"/>
  <c r="AS315" i="11"/>
  <c r="AI315" i="11"/>
  <c r="AW315" i="11"/>
  <c r="M315" i="11"/>
  <c r="AC315" i="11"/>
  <c r="G315" i="11"/>
  <c r="AA315" i="11"/>
  <c r="BE315" i="11"/>
  <c r="AO315" i="11"/>
  <c r="S315" i="11"/>
  <c r="I315" i="11"/>
  <c r="I314" i="11" s="1"/>
  <c r="AM315" i="11"/>
  <c r="Y315" i="11"/>
  <c r="BO315" i="11"/>
  <c r="BO314" i="11" s="1"/>
  <c r="BA267" i="11"/>
  <c r="AC267" i="11"/>
  <c r="AU267" i="11"/>
  <c r="AE267" i="11"/>
  <c r="AS267" i="11"/>
  <c r="AK267" i="11"/>
  <c r="BG267" i="11"/>
  <c r="AQ267" i="11"/>
  <c r="AY267" i="11"/>
  <c r="AG267" i="11"/>
  <c r="Y267" i="11"/>
  <c r="G267" i="11"/>
  <c r="AI267" i="11"/>
  <c r="BC267" i="11"/>
  <c r="S267" i="11"/>
  <c r="BI267" i="11"/>
  <c r="W267" i="11"/>
  <c r="AM267" i="11"/>
  <c r="BK267" i="11"/>
  <c r="BM267" i="11"/>
  <c r="I267" i="11"/>
  <c r="O267" i="11"/>
  <c r="BE267" i="11"/>
  <c r="AW267" i="11"/>
  <c r="AO267" i="11"/>
  <c r="K267" i="11"/>
  <c r="BO267" i="11"/>
  <c r="Q267" i="11"/>
  <c r="U267" i="11"/>
  <c r="M267" i="11"/>
  <c r="AA267" i="11"/>
  <c r="AU308" i="11"/>
  <c r="BA308" i="11"/>
  <c r="AK308" i="11"/>
  <c r="U308" i="11"/>
  <c r="BE308" i="11"/>
  <c r="Y308" i="11"/>
  <c r="AS308" i="11"/>
  <c r="AO308" i="11"/>
  <c r="W308" i="11"/>
  <c r="G308" i="11"/>
  <c r="AQ308" i="11"/>
  <c r="BI308" i="11"/>
  <c r="BK308" i="11"/>
  <c r="BC308" i="11"/>
  <c r="BO308" i="11"/>
  <c r="AW308" i="11"/>
  <c r="AE308" i="11"/>
  <c r="AM308" i="11"/>
  <c r="K308" i="11"/>
  <c r="BM308" i="11"/>
  <c r="AY308" i="11"/>
  <c r="AI308" i="11"/>
  <c r="O308" i="11"/>
  <c r="AG308" i="11"/>
  <c r="AC308" i="11"/>
  <c r="I308" i="11"/>
  <c r="BG308" i="11"/>
  <c r="AA308" i="11"/>
  <c r="S308" i="11"/>
  <c r="Q308" i="11"/>
  <c r="M308" i="11"/>
  <c r="BC310" i="11"/>
  <c r="AE310" i="11"/>
  <c r="AY310" i="11"/>
  <c r="Y310" i="11"/>
  <c r="U310" i="11"/>
  <c r="I310" i="11"/>
  <c r="W310" i="11"/>
  <c r="AU310" i="11"/>
  <c r="BI310" i="11"/>
  <c r="K310" i="11"/>
  <c r="S310" i="11"/>
  <c r="BO310" i="11"/>
  <c r="M310" i="11"/>
  <c r="AM310" i="11"/>
  <c r="G310" i="11"/>
  <c r="AA310" i="11"/>
  <c r="BM310" i="11"/>
  <c r="BE310" i="11"/>
  <c r="AO310" i="11"/>
  <c r="O310" i="11"/>
  <c r="AW310" i="11"/>
  <c r="AC310" i="11"/>
  <c r="BG310" i="11"/>
  <c r="AS310" i="11"/>
  <c r="AQ310" i="11"/>
  <c r="AG310" i="11"/>
  <c r="AK310" i="11"/>
  <c r="Q310" i="11"/>
  <c r="AI310" i="11"/>
  <c r="BA310" i="11"/>
  <c r="BK310" i="11"/>
  <c r="BK268" i="11"/>
  <c r="AY268" i="11"/>
  <c r="BM268" i="11"/>
  <c r="AS268" i="11"/>
  <c r="AK268" i="11"/>
  <c r="M268" i="11"/>
  <c r="G268" i="11"/>
  <c r="S268" i="11"/>
  <c r="BO268" i="11"/>
  <c r="AG268" i="11"/>
  <c r="Y268" i="11"/>
  <c r="U268" i="11"/>
  <c r="I268" i="11"/>
  <c r="AI268" i="11"/>
  <c r="BA268" i="11"/>
  <c r="AO268" i="11"/>
  <c r="Q268" i="11"/>
  <c r="BG268" i="11"/>
  <c r="AA268" i="11"/>
  <c r="BI268" i="11"/>
  <c r="AM268" i="11"/>
  <c r="O268" i="11"/>
  <c r="AE268" i="11"/>
  <c r="K268" i="11"/>
  <c r="W268" i="11"/>
  <c r="AU268" i="11"/>
  <c r="AQ268" i="11"/>
  <c r="BE268" i="11"/>
  <c r="AW268" i="11"/>
  <c r="BC268" i="11"/>
  <c r="BK243" i="11"/>
  <c r="BO243" i="11"/>
  <c r="Q243" i="11"/>
  <c r="U243" i="11"/>
  <c r="AU243" i="11"/>
  <c r="AG243" i="11"/>
  <c r="AW243" i="11"/>
  <c r="O243" i="11"/>
  <c r="G243" i="11"/>
  <c r="AS243" i="11"/>
  <c r="BG243" i="11"/>
  <c r="BE243" i="11"/>
  <c r="BI243" i="11"/>
  <c r="AA243" i="11"/>
  <c r="AK243" i="11"/>
  <c r="S243" i="11"/>
  <c r="AC243" i="11"/>
  <c r="AM243" i="11"/>
  <c r="I243" i="11"/>
  <c r="AE243" i="11"/>
  <c r="AO243" i="11"/>
  <c r="K243" i="11"/>
  <c r="M243" i="11"/>
  <c r="AY243" i="11"/>
  <c r="AQ243" i="11"/>
  <c r="BA243" i="11"/>
  <c r="W243" i="11"/>
  <c r="Y243" i="11"/>
  <c r="BC243" i="11"/>
  <c r="BM243" i="11"/>
  <c r="AI243" i="11"/>
  <c r="BE245" i="11"/>
  <c r="W245" i="11"/>
  <c r="M245" i="11"/>
  <c r="S245" i="11"/>
  <c r="G245" i="11"/>
  <c r="O245" i="11"/>
  <c r="AY245" i="11"/>
  <c r="I245" i="11"/>
  <c r="K245" i="11"/>
  <c r="AA245" i="11"/>
  <c r="BM245" i="11"/>
  <c r="AG245" i="11"/>
  <c r="U245" i="11"/>
  <c r="AS245" i="11"/>
  <c r="AK245" i="11"/>
  <c r="AM245" i="11"/>
  <c r="AQ245" i="11"/>
  <c r="BA245" i="11"/>
  <c r="AU245" i="11"/>
  <c r="AI245" i="11"/>
  <c r="BC245" i="11"/>
  <c r="AE245" i="11"/>
  <c r="BO245" i="11"/>
  <c r="AO245" i="11"/>
  <c r="BI245" i="11"/>
  <c r="AW245" i="11"/>
  <c r="BG245" i="11"/>
  <c r="AC245" i="11"/>
  <c r="BK245" i="11"/>
  <c r="Y245" i="11"/>
  <c r="Q245" i="11"/>
  <c r="BK244" i="11"/>
  <c r="AC244" i="11"/>
  <c r="AO244" i="11"/>
  <c r="I244" i="11"/>
  <c r="BI244" i="11"/>
  <c r="O244" i="11"/>
  <c r="G244" i="11"/>
  <c r="U244" i="11"/>
  <c r="AA244" i="11"/>
  <c r="Q244" i="11"/>
  <c r="S244" i="11"/>
  <c r="AG244" i="11"/>
  <c r="BG244" i="11"/>
  <c r="K244" i="11"/>
  <c r="AS244" i="11"/>
  <c r="M244" i="11"/>
  <c r="AM244" i="11"/>
  <c r="AE244" i="11"/>
  <c r="W244" i="11"/>
  <c r="Y244" i="11"/>
  <c r="AY244" i="11"/>
  <c r="BC244" i="11"/>
  <c r="AQ244" i="11"/>
  <c r="AI244" i="11"/>
  <c r="AK244" i="11"/>
  <c r="BM244" i="11"/>
  <c r="BO244" i="11"/>
  <c r="BE244" i="11"/>
  <c r="AU244" i="11"/>
  <c r="AW244" i="11"/>
  <c r="BA244" i="11"/>
  <c r="AY246" i="11"/>
  <c r="AW246" i="11"/>
  <c r="AK246" i="11"/>
  <c r="AG246" i="11"/>
  <c r="AC246" i="11"/>
  <c r="Y246" i="11"/>
  <c r="U246" i="11"/>
  <c r="Q246" i="11"/>
  <c r="AQ246" i="11"/>
  <c r="BO246" i="11"/>
  <c r="K246" i="11"/>
  <c r="I246" i="11"/>
  <c r="W246" i="11"/>
  <c r="BI246" i="11"/>
  <c r="AE246" i="11"/>
  <c r="AU246" i="11"/>
  <c r="AA246" i="11"/>
  <c r="O246" i="11"/>
  <c r="BM246" i="11"/>
  <c r="AM246" i="11"/>
  <c r="G246" i="11"/>
  <c r="S246" i="11"/>
  <c r="BK246" i="11"/>
  <c r="AI246" i="11"/>
  <c r="BE246" i="11"/>
  <c r="BA246" i="11"/>
  <c r="BG246" i="11"/>
  <c r="M246" i="11"/>
  <c r="BC246" i="11"/>
  <c r="AS246" i="11"/>
  <c r="AO246" i="11"/>
  <c r="BM224" i="11"/>
  <c r="BM223" i="11" s="1"/>
  <c r="AY224" i="11"/>
  <c r="S224" i="11"/>
  <c r="AS224" i="11"/>
  <c r="K224" i="11"/>
  <c r="AE224" i="11"/>
  <c r="BE224" i="11"/>
  <c r="Q224" i="11"/>
  <c r="AU224" i="11"/>
  <c r="AQ224" i="11"/>
  <c r="O224" i="11"/>
  <c r="AC224" i="11"/>
  <c r="M224" i="11"/>
  <c r="W224" i="11"/>
  <c r="Y224" i="11"/>
  <c r="AI224" i="11"/>
  <c r="BC224" i="11"/>
  <c r="I224" i="11"/>
  <c r="I223" i="11" s="1"/>
  <c r="AA224" i="11"/>
  <c r="AO224" i="11"/>
  <c r="AW224" i="11"/>
  <c r="BG224" i="11"/>
  <c r="BG223" i="11" s="1"/>
  <c r="BI224" i="11"/>
  <c r="BO224" i="11"/>
  <c r="BO223" i="11" s="1"/>
  <c r="U224" i="11"/>
  <c r="AM224" i="11"/>
  <c r="BA224" i="11"/>
  <c r="AK224" i="11"/>
  <c r="G224" i="11"/>
  <c r="AG224" i="11"/>
  <c r="BK224" i="11"/>
  <c r="AQ219" i="11"/>
  <c r="BE219" i="11"/>
  <c r="AK219" i="11"/>
  <c r="BM219" i="11"/>
  <c r="Y219" i="11"/>
  <c r="M219" i="11"/>
  <c r="BG219" i="11"/>
  <c r="AS219" i="11"/>
  <c r="Q219" i="11"/>
  <c r="AW219" i="11"/>
  <c r="BC219" i="11"/>
  <c r="U219" i="11"/>
  <c r="S219" i="11"/>
  <c r="AU219" i="11"/>
  <c r="AG219" i="11"/>
  <c r="BO219" i="11"/>
  <c r="AC219" i="11"/>
  <c r="AI219" i="11"/>
  <c r="AY219" i="11"/>
  <c r="AA219" i="11"/>
  <c r="W219" i="11"/>
  <c r="I219" i="11"/>
  <c r="AE219" i="11"/>
  <c r="BI219" i="11"/>
  <c r="G219" i="11"/>
  <c r="AM219" i="11"/>
  <c r="K219" i="11"/>
  <c r="BA219" i="11"/>
  <c r="O219" i="11"/>
  <c r="AO219" i="11"/>
  <c r="BK219" i="11"/>
  <c r="BE206" i="11"/>
  <c r="AI206" i="11"/>
  <c r="AA206" i="11"/>
  <c r="BC206" i="11"/>
  <c r="AG206" i="11"/>
  <c r="BM206" i="11"/>
  <c r="AO206" i="11"/>
  <c r="AQ206" i="11"/>
  <c r="AU206" i="11"/>
  <c r="BK206" i="11"/>
  <c r="K206" i="11"/>
  <c r="AE206" i="11"/>
  <c r="BI206" i="11"/>
  <c r="I206" i="11"/>
  <c r="AC206" i="11"/>
  <c r="BG206" i="11"/>
  <c r="AM206" i="11"/>
  <c r="O206" i="11"/>
  <c r="S206" i="11"/>
  <c r="W206" i="11"/>
  <c r="U206" i="11"/>
  <c r="Y206" i="11"/>
  <c r="AS206" i="11"/>
  <c r="G206" i="11"/>
  <c r="AK206" i="11"/>
  <c r="AW206" i="11"/>
  <c r="BA206" i="11"/>
  <c r="M206" i="11"/>
  <c r="BO206" i="11"/>
  <c r="Q206" i="11"/>
  <c r="AY206" i="11"/>
  <c r="BK208" i="11"/>
  <c r="AW208" i="11"/>
  <c r="I208" i="11"/>
  <c r="AA208" i="11"/>
  <c r="G208" i="11"/>
  <c r="AY208" i="11"/>
  <c r="BA208" i="11"/>
  <c r="AC208" i="11"/>
  <c r="K208" i="11"/>
  <c r="AS208" i="11"/>
  <c r="BO208" i="11"/>
  <c r="BG208" i="11"/>
  <c r="O208" i="11"/>
  <c r="U208" i="11"/>
  <c r="BE208" i="11"/>
  <c r="AK208" i="11"/>
  <c r="BC208" i="11"/>
  <c r="AU208" i="11"/>
  <c r="AM208" i="11"/>
  <c r="AO208" i="11"/>
  <c r="Y208" i="11"/>
  <c r="BI208" i="11"/>
  <c r="AQ208" i="11"/>
  <c r="AI208" i="11"/>
  <c r="BM208" i="11"/>
  <c r="AE208" i="11"/>
  <c r="Q208" i="11"/>
  <c r="W208" i="11"/>
  <c r="M208" i="11"/>
  <c r="S208" i="11"/>
  <c r="AG208" i="11"/>
  <c r="AY209" i="11"/>
  <c r="BI209" i="11"/>
  <c r="BO209" i="11"/>
  <c r="BG209" i="11"/>
  <c r="AM209" i="11"/>
  <c r="O209" i="11"/>
  <c r="BC209" i="11"/>
  <c r="AU209" i="11"/>
  <c r="BE209" i="11"/>
  <c r="AK209" i="11"/>
  <c r="I209" i="11"/>
  <c r="AG209" i="11"/>
  <c r="AQ209" i="11"/>
  <c r="AI209" i="11"/>
  <c r="M209" i="11"/>
  <c r="AA209" i="11"/>
  <c r="AE209" i="11"/>
  <c r="W209" i="11"/>
  <c r="AC209" i="11"/>
  <c r="AO209" i="11"/>
  <c r="AW209" i="11"/>
  <c r="Q209" i="11"/>
  <c r="AS209" i="11"/>
  <c r="S209" i="11"/>
  <c r="K209" i="11"/>
  <c r="Y209" i="11"/>
  <c r="BM209" i="11"/>
  <c r="BA209" i="11"/>
  <c r="BK209" i="11"/>
  <c r="G209" i="11"/>
  <c r="U209" i="11"/>
  <c r="BE207" i="11"/>
  <c r="AI207" i="11"/>
  <c r="K207" i="11"/>
  <c r="BG207" i="11"/>
  <c r="AE207" i="11"/>
  <c r="BI207" i="11"/>
  <c r="AW207" i="11"/>
  <c r="BK207" i="11"/>
  <c r="AM207" i="11"/>
  <c r="S207" i="11"/>
  <c r="I207" i="11"/>
  <c r="O207" i="11"/>
  <c r="M207" i="11"/>
  <c r="G207" i="11"/>
  <c r="W207" i="11"/>
  <c r="AA207" i="11"/>
  <c r="BO207" i="11"/>
  <c r="Q207" i="11"/>
  <c r="AK207" i="11"/>
  <c r="U207" i="11"/>
  <c r="AS207" i="11"/>
  <c r="Y207" i="11"/>
  <c r="AO207" i="11"/>
  <c r="BC207" i="11"/>
  <c r="AG207" i="11"/>
  <c r="AY207" i="11"/>
  <c r="BA207" i="11"/>
  <c r="AC207" i="11"/>
  <c r="AQ207" i="11"/>
  <c r="AU207" i="11"/>
  <c r="BM207" i="11"/>
  <c r="D195" i="11"/>
  <c r="BG185" i="11"/>
  <c r="BG184" i="11" s="1"/>
  <c r="M185" i="11"/>
  <c r="M184" i="11" s="1"/>
  <c r="BI185" i="11"/>
  <c r="BI184" i="11" s="1"/>
  <c r="BO185" i="11"/>
  <c r="BO184" i="11" s="1"/>
  <c r="K185" i="11"/>
  <c r="K184" i="11" s="1"/>
  <c r="BM185" i="11"/>
  <c r="BM184" i="11" s="1"/>
  <c r="AM185" i="11"/>
  <c r="AM184" i="11" s="1"/>
  <c r="AE185" i="11"/>
  <c r="AE184" i="11" s="1"/>
  <c r="AU185" i="11"/>
  <c r="AU184" i="11" s="1"/>
  <c r="AW185" i="11"/>
  <c r="AW184" i="11" s="1"/>
  <c r="O185" i="11"/>
  <c r="O184" i="11" s="1"/>
  <c r="G185" i="11"/>
  <c r="I185" i="11"/>
  <c r="I184" i="11" s="1"/>
  <c r="W185" i="11"/>
  <c r="W184" i="11" s="1"/>
  <c r="AC185" i="11"/>
  <c r="AC184" i="11" s="1"/>
  <c r="AK185" i="11"/>
  <c r="AK184" i="11" s="1"/>
  <c r="AA185" i="11"/>
  <c r="AA184" i="11" s="1"/>
  <c r="S185" i="11"/>
  <c r="S184" i="11" s="1"/>
  <c r="U185" i="11"/>
  <c r="U184" i="11" s="1"/>
  <c r="AI185" i="11"/>
  <c r="AI184" i="11" s="1"/>
  <c r="AG185" i="11"/>
  <c r="AG184" i="11" s="1"/>
  <c r="Q185" i="11"/>
  <c r="Q184" i="11" s="1"/>
  <c r="AY185" i="11"/>
  <c r="AY184" i="11" s="1"/>
  <c r="AQ185" i="11"/>
  <c r="AQ184" i="11" s="1"/>
  <c r="AS185" i="11"/>
  <c r="AS184" i="11" s="1"/>
  <c r="AO185" i="11"/>
  <c r="AO184" i="11" s="1"/>
  <c r="BA185" i="11"/>
  <c r="BA184" i="11" s="1"/>
  <c r="Y185" i="11"/>
  <c r="Y184" i="11" s="1"/>
  <c r="BK185" i="11"/>
  <c r="BK184" i="11" s="1"/>
  <c r="BC185" i="11"/>
  <c r="BC184" i="11" s="1"/>
  <c r="BE185" i="11"/>
  <c r="BE184" i="11" s="1"/>
  <c r="M171" i="11"/>
  <c r="I171" i="11"/>
  <c r="BC171" i="11"/>
  <c r="BA171" i="11"/>
  <c r="AI171" i="11"/>
  <c r="AK171" i="11"/>
  <c r="BK171" i="11"/>
  <c r="AG171" i="11"/>
  <c r="AQ171" i="11"/>
  <c r="AO171" i="11"/>
  <c r="W171" i="11"/>
  <c r="BI171" i="11"/>
  <c r="U171" i="11"/>
  <c r="BE171" i="11"/>
  <c r="AE171" i="11"/>
  <c r="AC171" i="11"/>
  <c r="K171" i="11"/>
  <c r="AW171" i="11"/>
  <c r="G171" i="11"/>
  <c r="BG171" i="11"/>
  <c r="AY171" i="11"/>
  <c r="O171" i="11"/>
  <c r="BO171" i="11"/>
  <c r="BM171" i="11"/>
  <c r="AU171" i="11"/>
  <c r="S171" i="11"/>
  <c r="AA171" i="11"/>
  <c r="AS171" i="11"/>
  <c r="Y171" i="11"/>
  <c r="Q171" i="11"/>
  <c r="AM171" i="11"/>
  <c r="AO175" i="11"/>
  <c r="BG175" i="11"/>
  <c r="G175" i="11"/>
  <c r="AK175" i="11"/>
  <c r="O175" i="11"/>
  <c r="M175" i="11"/>
  <c r="BO175" i="11"/>
  <c r="BA175" i="11"/>
  <c r="W175" i="11"/>
  <c r="AG175" i="11"/>
  <c r="BC175" i="11"/>
  <c r="AM175" i="11"/>
  <c r="I175" i="11"/>
  <c r="BK175" i="11"/>
  <c r="U175" i="11"/>
  <c r="AA175" i="11"/>
  <c r="BM175" i="11"/>
  <c r="AE175" i="11"/>
  <c r="K175" i="11"/>
  <c r="AS175" i="11"/>
  <c r="AU175" i="11"/>
  <c r="AW175" i="11"/>
  <c r="BE175" i="11"/>
  <c r="S175" i="11"/>
  <c r="BI175" i="11"/>
  <c r="Q175" i="11"/>
  <c r="AC175" i="11"/>
  <c r="AQ175" i="11"/>
  <c r="AI175" i="11"/>
  <c r="Y175" i="11"/>
  <c r="AY175" i="11"/>
  <c r="AQ173" i="11"/>
  <c r="AO173" i="11"/>
  <c r="W173" i="11"/>
  <c r="U173" i="11"/>
  <c r="Y173" i="11"/>
  <c r="I173" i="11"/>
  <c r="BK173" i="11"/>
  <c r="AE173" i="11"/>
  <c r="AC173" i="11"/>
  <c r="K173" i="11"/>
  <c r="AS173" i="11"/>
  <c r="AW173" i="11"/>
  <c r="AG173" i="11"/>
  <c r="S173" i="11"/>
  <c r="Q173" i="11"/>
  <c r="AA173" i="11"/>
  <c r="BE173" i="11"/>
  <c r="BO173" i="11"/>
  <c r="BM173" i="11"/>
  <c r="AU173" i="11"/>
  <c r="M173" i="11"/>
  <c r="O173" i="11"/>
  <c r="BC173" i="11"/>
  <c r="BA173" i="11"/>
  <c r="AI173" i="11"/>
  <c r="AK173" i="11"/>
  <c r="AY173" i="11"/>
  <c r="BI173" i="11"/>
  <c r="G173" i="11"/>
  <c r="BG173" i="11"/>
  <c r="AM173" i="11"/>
  <c r="AC177" i="11"/>
  <c r="K177" i="11"/>
  <c r="G177" i="11"/>
  <c r="O177" i="11"/>
  <c r="I177" i="11"/>
  <c r="BO177" i="11"/>
  <c r="BA177" i="11"/>
  <c r="BI177" i="11"/>
  <c r="AS177" i="11"/>
  <c r="U177" i="11"/>
  <c r="BG177" i="11"/>
  <c r="BC177" i="11"/>
  <c r="AK177" i="11"/>
  <c r="AO177" i="11"/>
  <c r="BK177" i="11"/>
  <c r="BM177" i="11"/>
  <c r="AI177" i="11"/>
  <c r="AE177" i="11"/>
  <c r="AY177" i="11"/>
  <c r="BE177" i="11"/>
  <c r="M177" i="11"/>
  <c r="W177" i="11"/>
  <c r="S177" i="11"/>
  <c r="AG177" i="11"/>
  <c r="AM177" i="11"/>
  <c r="AW177" i="11"/>
  <c r="Q177" i="11"/>
  <c r="AA177" i="11"/>
  <c r="AU177" i="11"/>
  <c r="AQ177" i="11"/>
  <c r="Y177" i="11"/>
  <c r="AK169" i="11"/>
  <c r="AW169" i="11"/>
  <c r="I169" i="11"/>
  <c r="BO169" i="11"/>
  <c r="BM169" i="11"/>
  <c r="AU169" i="11"/>
  <c r="BK169" i="11"/>
  <c r="AG169" i="11"/>
  <c r="BC169" i="11"/>
  <c r="BA169" i="11"/>
  <c r="AI169" i="11"/>
  <c r="AY169" i="11"/>
  <c r="BE169" i="11"/>
  <c r="AQ169" i="11"/>
  <c r="AO169" i="11"/>
  <c r="W169" i="11"/>
  <c r="M169" i="11"/>
  <c r="U169" i="11"/>
  <c r="S169" i="11"/>
  <c r="Q169" i="11"/>
  <c r="AA169" i="11"/>
  <c r="O169" i="11"/>
  <c r="AS169" i="11"/>
  <c r="Y169" i="11"/>
  <c r="G169" i="11"/>
  <c r="BG169" i="11"/>
  <c r="AM169" i="11"/>
  <c r="AE169" i="11"/>
  <c r="AC169" i="11"/>
  <c r="BI169" i="11"/>
  <c r="K169" i="11"/>
  <c r="AQ170" i="11"/>
  <c r="AO170" i="11"/>
  <c r="W170" i="11"/>
  <c r="U170" i="11"/>
  <c r="AE170" i="11"/>
  <c r="AC170" i="11"/>
  <c r="K170" i="11"/>
  <c r="AS170" i="11"/>
  <c r="Y170" i="11"/>
  <c r="AK170" i="11"/>
  <c r="O170" i="11"/>
  <c r="S170" i="11"/>
  <c r="Q170" i="11"/>
  <c r="AA170" i="11"/>
  <c r="AW170" i="11"/>
  <c r="AM170" i="11"/>
  <c r="BO170" i="11"/>
  <c r="BM170" i="11"/>
  <c r="AU170" i="11"/>
  <c r="AG170" i="11"/>
  <c r="M170" i="11"/>
  <c r="BC170" i="11"/>
  <c r="BA170" i="11"/>
  <c r="AI170" i="11"/>
  <c r="BE170" i="11"/>
  <c r="BK170" i="11"/>
  <c r="G170" i="11"/>
  <c r="AY170" i="11"/>
  <c r="I170" i="11"/>
  <c r="BI170" i="11"/>
  <c r="BG170" i="11"/>
  <c r="AW172" i="11"/>
  <c r="AE172" i="11"/>
  <c r="AC172" i="11"/>
  <c r="K172" i="11"/>
  <c r="S172" i="11"/>
  <c r="Q172" i="11"/>
  <c r="AY172" i="11"/>
  <c r="O172" i="11"/>
  <c r="G172" i="11"/>
  <c r="BG172" i="11"/>
  <c r="M172" i="11"/>
  <c r="AK172" i="11"/>
  <c r="AM172" i="11"/>
  <c r="U172" i="11"/>
  <c r="BC172" i="11"/>
  <c r="BA172" i="11"/>
  <c r="AI172" i="11"/>
  <c r="AG172" i="11"/>
  <c r="AS172" i="11"/>
  <c r="Y172" i="11"/>
  <c r="AQ172" i="11"/>
  <c r="AO172" i="11"/>
  <c r="W172" i="11"/>
  <c r="BE172" i="11"/>
  <c r="AA172" i="11"/>
  <c r="BI172" i="11"/>
  <c r="BO172" i="11"/>
  <c r="BM172" i="11"/>
  <c r="BK172" i="11"/>
  <c r="AU172" i="11"/>
  <c r="I172" i="11"/>
  <c r="BM178" i="11"/>
  <c r="AA178" i="11"/>
  <c r="AW178" i="11"/>
  <c r="W178" i="11"/>
  <c r="S178" i="11"/>
  <c r="AO178" i="11"/>
  <c r="AK178" i="11"/>
  <c r="I178" i="11"/>
  <c r="K178" i="11"/>
  <c r="G178" i="11"/>
  <c r="BI178" i="11"/>
  <c r="BA178" i="11"/>
  <c r="BK178" i="11"/>
  <c r="BO178" i="11"/>
  <c r="U178" i="11"/>
  <c r="O178" i="11"/>
  <c r="AC178" i="11"/>
  <c r="AU178" i="11"/>
  <c r="AQ178" i="11"/>
  <c r="BE178" i="11"/>
  <c r="AY178" i="11"/>
  <c r="AS178" i="11"/>
  <c r="M178" i="11"/>
  <c r="AM178" i="11"/>
  <c r="Y178" i="11"/>
  <c r="AG178" i="11"/>
  <c r="AI178" i="11"/>
  <c r="Q178" i="11"/>
  <c r="BC178" i="11"/>
  <c r="AE178" i="11"/>
  <c r="BG178" i="11"/>
  <c r="M176" i="11"/>
  <c r="BG176" i="11"/>
  <c r="BC176" i="11"/>
  <c r="AK176" i="11"/>
  <c r="AO176" i="11"/>
  <c r="I176" i="11"/>
  <c r="BE176" i="11"/>
  <c r="BM176" i="11"/>
  <c r="AU176" i="11"/>
  <c r="AQ176" i="11"/>
  <c r="Q176" i="11"/>
  <c r="Y176" i="11"/>
  <c r="AS176" i="11"/>
  <c r="AW176" i="11"/>
  <c r="AI176" i="11"/>
  <c r="AE176" i="11"/>
  <c r="AY176" i="11"/>
  <c r="AM176" i="11"/>
  <c r="AA176" i="11"/>
  <c r="K176" i="11"/>
  <c r="G176" i="11"/>
  <c r="O176" i="11"/>
  <c r="BO176" i="11"/>
  <c r="BA176" i="11"/>
  <c r="BI176" i="11"/>
  <c r="U176" i="11"/>
  <c r="BK176" i="11"/>
  <c r="AC176" i="11"/>
  <c r="W176" i="11"/>
  <c r="S176" i="11"/>
  <c r="AG176" i="11"/>
  <c r="BK174" i="11"/>
  <c r="AI174" i="11"/>
  <c r="AE174" i="11"/>
  <c r="K174" i="11"/>
  <c r="BG174" i="11"/>
  <c r="AA174" i="11"/>
  <c r="S174" i="11"/>
  <c r="BM174" i="11"/>
  <c r="AS174" i="11"/>
  <c r="M174" i="11"/>
  <c r="Q174" i="11"/>
  <c r="U174" i="11"/>
  <c r="G174" i="11"/>
  <c r="AY174" i="11"/>
  <c r="AC174" i="11"/>
  <c r="AO174" i="11"/>
  <c r="BC174" i="11"/>
  <c r="AM174" i="11"/>
  <c r="W174" i="11"/>
  <c r="BI174" i="11"/>
  <c r="AG174" i="11"/>
  <c r="AK174" i="11"/>
  <c r="AW174" i="11"/>
  <c r="I174" i="11"/>
  <c r="AU174" i="11"/>
  <c r="O174" i="11"/>
  <c r="AQ174" i="11"/>
  <c r="BA174" i="11"/>
  <c r="BE174" i="11"/>
  <c r="Y174" i="11"/>
  <c r="BO174" i="11"/>
  <c r="BO153" i="11"/>
  <c r="BG153" i="11"/>
  <c r="Y153" i="11"/>
  <c r="AA153" i="11"/>
  <c r="BM153" i="11"/>
  <c r="AQ153" i="11"/>
  <c r="AU153" i="11"/>
  <c r="AM153" i="11"/>
  <c r="BC153" i="11"/>
  <c r="AY153" i="11"/>
  <c r="Q153" i="11"/>
  <c r="AW153" i="11"/>
  <c r="I153" i="11"/>
  <c r="M153" i="11"/>
  <c r="BK153" i="11"/>
  <c r="AC153" i="11"/>
  <c r="G153" i="11"/>
  <c r="AG153" i="11"/>
  <c r="K153" i="11"/>
  <c r="AK153" i="11"/>
  <c r="U153" i="11"/>
  <c r="AO153" i="11"/>
  <c r="S153" i="11"/>
  <c r="W153" i="11"/>
  <c r="BE153" i="11"/>
  <c r="AI153" i="11"/>
  <c r="BI153" i="11"/>
  <c r="AS153" i="11"/>
  <c r="O153" i="11"/>
  <c r="BA153" i="11"/>
  <c r="AE153" i="11"/>
  <c r="BO152" i="11"/>
  <c r="AU152" i="11"/>
  <c r="W152" i="11"/>
  <c r="I152" i="11"/>
  <c r="M152" i="11"/>
  <c r="O152" i="11"/>
  <c r="BA152" i="11"/>
  <c r="AE152" i="11"/>
  <c r="AG152" i="11"/>
  <c r="K152" i="11"/>
  <c r="AK152" i="11"/>
  <c r="AA152" i="11"/>
  <c r="BM152" i="11"/>
  <c r="AQ152" i="11"/>
  <c r="BE152" i="11"/>
  <c r="AI152" i="11"/>
  <c r="BI152" i="11"/>
  <c r="U152" i="11"/>
  <c r="AM152" i="11"/>
  <c r="BC152" i="11"/>
  <c r="AW152" i="11"/>
  <c r="BG152" i="11"/>
  <c r="AS152" i="11"/>
  <c r="AY152" i="11"/>
  <c r="Q152" i="11"/>
  <c r="BK152" i="11"/>
  <c r="AC152" i="11"/>
  <c r="G152" i="11"/>
  <c r="Y152" i="11"/>
  <c r="AO152" i="11"/>
  <c r="S152" i="11"/>
  <c r="BO154" i="11"/>
  <c r="AU154" i="11"/>
  <c r="I154" i="11"/>
  <c r="M154" i="11"/>
  <c r="U154" i="11"/>
  <c r="AA154" i="11"/>
  <c r="BC154" i="11"/>
  <c r="AG154" i="11"/>
  <c r="K154" i="11"/>
  <c r="AK154" i="11"/>
  <c r="AW154" i="11"/>
  <c r="AS154" i="11"/>
  <c r="AM154" i="11"/>
  <c r="Q154" i="11"/>
  <c r="BE154" i="11"/>
  <c r="AI154" i="11"/>
  <c r="BI154" i="11"/>
  <c r="AY154" i="11"/>
  <c r="AC154" i="11"/>
  <c r="G154" i="11"/>
  <c r="BG154" i="11"/>
  <c r="BK154" i="11"/>
  <c r="AO154" i="11"/>
  <c r="S154" i="11"/>
  <c r="Y154" i="11"/>
  <c r="BA154" i="11"/>
  <c r="AE154" i="11"/>
  <c r="W154" i="11"/>
  <c r="O154" i="11"/>
  <c r="BM154" i="11"/>
  <c r="AQ154" i="11"/>
  <c r="D141" i="11"/>
  <c r="AU83" i="11"/>
  <c r="AO83" i="11"/>
  <c r="Y83" i="11"/>
  <c r="Q83" i="11"/>
  <c r="M83" i="11"/>
  <c r="BC83" i="11"/>
  <c r="AS83" i="11"/>
  <c r="S83" i="11"/>
  <c r="W83" i="11"/>
  <c r="G83" i="11"/>
  <c r="I83" i="11"/>
  <c r="BE83" i="11"/>
  <c r="BK83" i="11"/>
  <c r="BM83" i="11"/>
  <c r="AQ83" i="11"/>
  <c r="BA83" i="11"/>
  <c r="AI83" i="11"/>
  <c r="AG83" i="11"/>
  <c r="AA83" i="11"/>
  <c r="AK83" i="11"/>
  <c r="U83" i="11"/>
  <c r="BG83" i="11"/>
  <c r="BI83" i="11"/>
  <c r="BO83" i="11"/>
  <c r="O83" i="11"/>
  <c r="AW83" i="11"/>
  <c r="AM83" i="11"/>
  <c r="AC83" i="11"/>
  <c r="K83" i="11"/>
  <c r="AY83" i="11"/>
  <c r="BK87" i="11"/>
  <c r="AS87" i="11"/>
  <c r="AO87" i="11"/>
  <c r="AG87" i="11"/>
  <c r="U87" i="11"/>
  <c r="BE87" i="11"/>
  <c r="BM87" i="11"/>
  <c r="Q87" i="11"/>
  <c r="I87" i="11"/>
  <c r="AI87" i="11"/>
  <c r="BG87" i="11"/>
  <c r="BA87" i="11"/>
  <c r="G87" i="11"/>
  <c r="Y87" i="11"/>
  <c r="K87" i="11"/>
  <c r="BC87" i="11"/>
  <c r="AK87" i="11"/>
  <c r="O87" i="11"/>
  <c r="AC87" i="11"/>
  <c r="W87" i="11"/>
  <c r="BI87" i="11"/>
  <c r="AM87" i="11"/>
  <c r="AU87" i="11"/>
  <c r="S87" i="11"/>
  <c r="AY87" i="11"/>
  <c r="AQ87" i="11"/>
  <c r="M87" i="11"/>
  <c r="AA87" i="11"/>
  <c r="BO87" i="11"/>
  <c r="AW87" i="11"/>
  <c r="BO93" i="11"/>
  <c r="I93" i="11"/>
  <c r="AS93" i="11"/>
  <c r="BE93" i="11"/>
  <c r="AI93" i="11"/>
  <c r="AY93" i="11"/>
  <c r="Q93" i="11"/>
  <c r="BC93" i="11"/>
  <c r="AG93" i="11"/>
  <c r="BG93" i="11"/>
  <c r="O93" i="11"/>
  <c r="BM93" i="11"/>
  <c r="S93" i="11"/>
  <c r="U93" i="11"/>
  <c r="Y93" i="11"/>
  <c r="AM93" i="11"/>
  <c r="AQ93" i="11"/>
  <c r="K93" i="11"/>
  <c r="AK93" i="11"/>
  <c r="BK93" i="11"/>
  <c r="AC93" i="11"/>
  <c r="W93" i="11"/>
  <c r="AW93" i="11"/>
  <c r="AO93" i="11"/>
  <c r="AU93" i="11"/>
  <c r="BI93" i="11"/>
  <c r="BA93" i="11"/>
  <c r="G93" i="11"/>
  <c r="AA93" i="11"/>
  <c r="AE93" i="11"/>
  <c r="M93" i="11"/>
  <c r="BK101" i="11"/>
  <c r="BE101" i="11"/>
  <c r="U101" i="11"/>
  <c r="AS101" i="11"/>
  <c r="AC101" i="11"/>
  <c r="BM101" i="11"/>
  <c r="AE101" i="11"/>
  <c r="BG101" i="11"/>
  <c r="AW101" i="11"/>
  <c r="AA101" i="11"/>
  <c r="G101" i="11"/>
  <c r="AG101" i="11"/>
  <c r="S101" i="11"/>
  <c r="M101" i="11"/>
  <c r="AO101" i="11"/>
  <c r="Q101" i="11"/>
  <c r="BC101" i="11"/>
  <c r="W101" i="11"/>
  <c r="AK101" i="11"/>
  <c r="AM101" i="11"/>
  <c r="I101" i="11"/>
  <c r="BA101" i="11"/>
  <c r="BO101" i="11"/>
  <c r="AI101" i="11"/>
  <c r="BI101" i="11"/>
  <c r="AY101" i="11"/>
  <c r="AU101" i="11"/>
  <c r="Y101" i="11"/>
  <c r="O101" i="11"/>
  <c r="AQ101" i="11"/>
  <c r="K101" i="11"/>
  <c r="AW117" i="11"/>
  <c r="Y117" i="11"/>
  <c r="G117" i="11"/>
  <c r="BG117" i="11"/>
  <c r="AY117" i="11"/>
  <c r="BI117" i="11"/>
  <c r="M117" i="11"/>
  <c r="AK117" i="11"/>
  <c r="I117" i="11"/>
  <c r="AE117" i="11"/>
  <c r="AC117" i="11"/>
  <c r="K117" i="11"/>
  <c r="AM117" i="11"/>
  <c r="AS117" i="11"/>
  <c r="AG117" i="11"/>
  <c r="BE117" i="11"/>
  <c r="AO117" i="11"/>
  <c r="U117" i="11"/>
  <c r="BC117" i="11"/>
  <c r="Q117" i="11"/>
  <c r="S117" i="11"/>
  <c r="AI117" i="11"/>
  <c r="BK117" i="11"/>
  <c r="BM117" i="11"/>
  <c r="W117" i="11"/>
  <c r="BA117" i="11"/>
  <c r="AA117" i="11"/>
  <c r="BO117" i="11"/>
  <c r="O117" i="11"/>
  <c r="AQ117" i="11"/>
  <c r="AU117" i="11"/>
  <c r="BK119" i="11"/>
  <c r="BG119" i="11"/>
  <c r="K119" i="11"/>
  <c r="U119" i="11"/>
  <c r="AU119" i="11"/>
  <c r="AS119" i="11"/>
  <c r="AI119" i="11"/>
  <c r="W119" i="11"/>
  <c r="AE119" i="11"/>
  <c r="Q119" i="11"/>
  <c r="BM119" i="11"/>
  <c r="AC119" i="11"/>
  <c r="BE119" i="11"/>
  <c r="G119" i="11"/>
  <c r="Y119" i="11"/>
  <c r="I119" i="11"/>
  <c r="O119" i="11"/>
  <c r="AG119" i="11"/>
  <c r="AW119" i="11"/>
  <c r="AA119" i="11"/>
  <c r="BA119" i="11"/>
  <c r="BI119" i="11"/>
  <c r="AM119" i="11"/>
  <c r="AO119" i="11"/>
  <c r="AQ119" i="11"/>
  <c r="BC119" i="11"/>
  <c r="M119" i="11"/>
  <c r="BO119" i="11"/>
  <c r="AK119" i="11"/>
  <c r="S119" i="11"/>
  <c r="AY119" i="11"/>
  <c r="AG85" i="11"/>
  <c r="BO85" i="11"/>
  <c r="BE85" i="11"/>
  <c r="AS85" i="11"/>
  <c r="AU85" i="11"/>
  <c r="BI85" i="11"/>
  <c r="AA85" i="11"/>
  <c r="Q85" i="11"/>
  <c r="BC85" i="11"/>
  <c r="U85" i="11"/>
  <c r="O85" i="11"/>
  <c r="AQ85" i="11"/>
  <c r="Y85" i="11"/>
  <c r="AY85" i="11"/>
  <c r="W85" i="11"/>
  <c r="AW85" i="11"/>
  <c r="AO85" i="11"/>
  <c r="G85" i="11"/>
  <c r="I85" i="11"/>
  <c r="AI85" i="11"/>
  <c r="BA85" i="11"/>
  <c r="S85" i="11"/>
  <c r="BG85" i="11"/>
  <c r="BM85" i="11"/>
  <c r="M85" i="11"/>
  <c r="AM85" i="11"/>
  <c r="BK85" i="11"/>
  <c r="K85" i="11"/>
  <c r="AK85" i="11"/>
  <c r="AC85" i="11"/>
  <c r="BE89" i="11"/>
  <c r="AQ89" i="11"/>
  <c r="M89" i="11"/>
  <c r="AI89" i="11"/>
  <c r="K89" i="11"/>
  <c r="BO89" i="11"/>
  <c r="G89" i="11"/>
  <c r="AU89" i="11"/>
  <c r="BC89" i="11"/>
  <c r="AC89" i="11"/>
  <c r="AW89" i="11"/>
  <c r="Y89" i="11"/>
  <c r="Q89" i="11"/>
  <c r="W89" i="11"/>
  <c r="AK89" i="11"/>
  <c r="AA89" i="11"/>
  <c r="BA89" i="11"/>
  <c r="AS89" i="11"/>
  <c r="S89" i="11"/>
  <c r="BG89" i="11"/>
  <c r="O89" i="11"/>
  <c r="AY89" i="11"/>
  <c r="BM89" i="11"/>
  <c r="U89" i="11"/>
  <c r="AO89" i="11"/>
  <c r="BK89" i="11"/>
  <c r="AG89" i="11"/>
  <c r="BI89" i="11"/>
  <c r="AM89" i="11"/>
  <c r="I89" i="11"/>
  <c r="BK115" i="11"/>
  <c r="BC115" i="11"/>
  <c r="AO115" i="11"/>
  <c r="Y115" i="11"/>
  <c r="K115" i="11"/>
  <c r="AQ115" i="11"/>
  <c r="BG115" i="11"/>
  <c r="S115" i="11"/>
  <c r="BM115" i="11"/>
  <c r="W115" i="11"/>
  <c r="BE115" i="11"/>
  <c r="M115" i="11"/>
  <c r="AE115" i="11"/>
  <c r="AI115" i="11"/>
  <c r="AY115" i="11"/>
  <c r="AC115" i="11"/>
  <c r="AM115" i="11"/>
  <c r="AU115" i="11"/>
  <c r="Q115" i="11"/>
  <c r="G115" i="11"/>
  <c r="AS115" i="11"/>
  <c r="BI115" i="11"/>
  <c r="U115" i="11"/>
  <c r="BA115" i="11"/>
  <c r="AW115" i="11"/>
  <c r="BO115" i="11"/>
  <c r="O115" i="11"/>
  <c r="AA115" i="11"/>
  <c r="AG115" i="11"/>
  <c r="I115" i="11"/>
  <c r="AK115" i="11"/>
  <c r="BK84" i="11"/>
  <c r="BG84" i="11"/>
  <c r="K84" i="11"/>
  <c r="BE84" i="11"/>
  <c r="I84" i="11"/>
  <c r="AU84" i="11"/>
  <c r="AI84" i="11"/>
  <c r="AG84" i="11"/>
  <c r="W84" i="11"/>
  <c r="BA84" i="11"/>
  <c r="AO84" i="11"/>
  <c r="AS84" i="11"/>
  <c r="AQ84" i="11"/>
  <c r="AM84" i="11"/>
  <c r="AC84" i="11"/>
  <c r="AK84" i="11"/>
  <c r="Q84" i="11"/>
  <c r="BO84" i="11"/>
  <c r="BI84" i="11"/>
  <c r="AA84" i="11"/>
  <c r="BM84" i="11"/>
  <c r="G84" i="11"/>
  <c r="M84" i="11"/>
  <c r="U84" i="11"/>
  <c r="S84" i="11"/>
  <c r="Y84" i="11"/>
  <c r="BC84" i="11"/>
  <c r="AW84" i="11"/>
  <c r="O84" i="11"/>
  <c r="AY84" i="11"/>
  <c r="BK92" i="11"/>
  <c r="BM92" i="11"/>
  <c r="AU92" i="11"/>
  <c r="AC92" i="11"/>
  <c r="K92" i="11"/>
  <c r="Q92" i="11"/>
  <c r="AO92" i="11"/>
  <c r="BG92" i="11"/>
  <c r="BE92" i="11"/>
  <c r="AM92" i="11"/>
  <c r="G92" i="11"/>
  <c r="M92" i="11"/>
  <c r="AY92" i="11"/>
  <c r="W92" i="11"/>
  <c r="S92" i="11"/>
  <c r="AG92" i="11"/>
  <c r="Y92" i="11"/>
  <c r="BA92" i="11"/>
  <c r="AQ92" i="11"/>
  <c r="AS92" i="11"/>
  <c r="AK92" i="11"/>
  <c r="AI92" i="11"/>
  <c r="BO92" i="11"/>
  <c r="BI92" i="11"/>
  <c r="O92" i="11"/>
  <c r="I92" i="11"/>
  <c r="AA92" i="11"/>
  <c r="U92" i="11"/>
  <c r="BC92" i="11"/>
  <c r="AW92" i="11"/>
  <c r="BG100" i="11"/>
  <c r="BI100" i="11"/>
  <c r="Y100" i="11"/>
  <c r="BM100" i="11"/>
  <c r="Q100" i="11"/>
  <c r="AW100" i="11"/>
  <c r="AA100" i="11"/>
  <c r="BC100" i="11"/>
  <c r="AG100" i="11"/>
  <c r="AO100" i="11"/>
  <c r="BO100" i="11"/>
  <c r="AU100" i="11"/>
  <c r="BA100" i="11"/>
  <c r="AC100" i="11"/>
  <c r="M100" i="11"/>
  <c r="AM100" i="11"/>
  <c r="G100" i="11"/>
  <c r="I100" i="11"/>
  <c r="AY100" i="11"/>
  <c r="S100" i="11"/>
  <c r="U100" i="11"/>
  <c r="K100" i="11"/>
  <c r="AK100" i="11"/>
  <c r="BK100" i="11"/>
  <c r="AE100" i="11"/>
  <c r="AS100" i="11"/>
  <c r="W100" i="11"/>
  <c r="BE100" i="11"/>
  <c r="AI100" i="11"/>
  <c r="AQ100" i="11"/>
  <c r="O100" i="11"/>
  <c r="BG118" i="11"/>
  <c r="AG118" i="11"/>
  <c r="AQ118" i="11"/>
  <c r="Y118" i="11"/>
  <c r="Q118" i="11"/>
  <c r="BI118" i="11"/>
  <c r="I118" i="11"/>
  <c r="BA118" i="11"/>
  <c r="AS118" i="11"/>
  <c r="AO118" i="11"/>
  <c r="AA118" i="11"/>
  <c r="BM118" i="11"/>
  <c r="M118" i="11"/>
  <c r="K118" i="11"/>
  <c r="BO118" i="11"/>
  <c r="G118" i="11"/>
  <c r="AI118" i="11"/>
  <c r="AY118" i="11"/>
  <c r="AC118" i="11"/>
  <c r="BK118" i="11"/>
  <c r="AE118" i="11"/>
  <c r="AW118" i="11"/>
  <c r="S118" i="11"/>
  <c r="U118" i="11"/>
  <c r="W118" i="11"/>
  <c r="AK118" i="11"/>
  <c r="BE118" i="11"/>
  <c r="O118" i="11"/>
  <c r="AU118" i="11"/>
  <c r="BC118" i="11"/>
  <c r="AM118" i="11"/>
  <c r="D131" i="11"/>
  <c r="BE82" i="11"/>
  <c r="AS82" i="11"/>
  <c r="I82" i="11"/>
  <c r="BO82" i="11"/>
  <c r="AG82" i="11"/>
  <c r="U82" i="11"/>
  <c r="K82" i="11"/>
  <c r="AW82" i="11"/>
  <c r="O82" i="11"/>
  <c r="BM82" i="11"/>
  <c r="S82" i="11"/>
  <c r="AC82" i="11"/>
  <c r="AA82" i="11"/>
  <c r="AO82" i="11"/>
  <c r="AI82" i="11"/>
  <c r="Y82" i="11"/>
  <c r="AY82" i="11"/>
  <c r="AU82" i="11"/>
  <c r="AK82" i="11"/>
  <c r="BK82" i="11"/>
  <c r="AQ82" i="11"/>
  <c r="BG82" i="11"/>
  <c r="BI82" i="11"/>
  <c r="Q82" i="11"/>
  <c r="BC82" i="11"/>
  <c r="AM82" i="11"/>
  <c r="W82" i="11"/>
  <c r="M82" i="11"/>
  <c r="G82" i="11"/>
  <c r="BA82" i="11"/>
  <c r="BK86" i="11"/>
  <c r="AW86" i="11"/>
  <c r="Y86" i="11"/>
  <c r="G86" i="11"/>
  <c r="I86" i="11"/>
  <c r="AS86" i="11"/>
  <c r="W86" i="11"/>
  <c r="BO86" i="11"/>
  <c r="AO86" i="11"/>
  <c r="U86" i="11"/>
  <c r="BA86" i="11"/>
  <c r="BM86" i="11"/>
  <c r="AK86" i="11"/>
  <c r="Q86" i="11"/>
  <c r="BG86" i="11"/>
  <c r="AI86" i="11"/>
  <c r="K86" i="11"/>
  <c r="BC86" i="11"/>
  <c r="AC86" i="11"/>
  <c r="S86" i="11"/>
  <c r="AG86" i="11"/>
  <c r="BI86" i="11"/>
  <c r="AU86" i="11"/>
  <c r="AQ86" i="11"/>
  <c r="BE86" i="11"/>
  <c r="AA86" i="11"/>
  <c r="AY86" i="11"/>
  <c r="M86" i="11"/>
  <c r="O86" i="11"/>
  <c r="AM86" i="11"/>
  <c r="BK116" i="11"/>
  <c r="AU116" i="11"/>
  <c r="U116" i="11"/>
  <c r="AS116" i="11"/>
  <c r="Q116" i="11"/>
  <c r="AO116" i="11"/>
  <c r="K116" i="11"/>
  <c r="BM116" i="11"/>
  <c r="AI116" i="11"/>
  <c r="I116" i="11"/>
  <c r="W116" i="11"/>
  <c r="BG116" i="11"/>
  <c r="AG116" i="11"/>
  <c r="BE116" i="11"/>
  <c r="S116" i="11"/>
  <c r="AC116" i="11"/>
  <c r="BO116" i="11"/>
  <c r="M116" i="11"/>
  <c r="BA116" i="11"/>
  <c r="AE116" i="11"/>
  <c r="AK116" i="11"/>
  <c r="AM116" i="11"/>
  <c r="BC116" i="11"/>
  <c r="BI116" i="11"/>
  <c r="O116" i="11"/>
  <c r="G116" i="11"/>
  <c r="Y116" i="11"/>
  <c r="AA116" i="11"/>
  <c r="AQ116" i="11"/>
  <c r="AY116" i="11"/>
  <c r="AW116" i="11"/>
  <c r="BO88" i="11"/>
  <c r="AS88" i="11"/>
  <c r="U88" i="11"/>
  <c r="BE88" i="11"/>
  <c r="AG88" i="11"/>
  <c r="K88" i="11"/>
  <c r="AM88" i="11"/>
  <c r="AO88" i="11"/>
  <c r="S88" i="11"/>
  <c r="Y88" i="11"/>
  <c r="AW88" i="11"/>
  <c r="BM88" i="11"/>
  <c r="AQ88" i="11"/>
  <c r="I88" i="11"/>
  <c r="W88" i="11"/>
  <c r="O88" i="11"/>
  <c r="AI88" i="11"/>
  <c r="M88" i="11"/>
  <c r="AA88" i="11"/>
  <c r="Q88" i="11"/>
  <c r="AU88" i="11"/>
  <c r="AY88" i="11"/>
  <c r="AC88" i="11"/>
  <c r="G88" i="11"/>
  <c r="BG88" i="11"/>
  <c r="AK88" i="11"/>
  <c r="BK88" i="11"/>
  <c r="BA88" i="11"/>
  <c r="BC88" i="11"/>
  <c r="BI88" i="11"/>
  <c r="AA114" i="11"/>
  <c r="AW114" i="11"/>
  <c r="O114" i="11"/>
  <c r="AS114" i="11"/>
  <c r="G114" i="11"/>
  <c r="BG114" i="11"/>
  <c r="I114" i="11"/>
  <c r="M114" i="11"/>
  <c r="AM114" i="11"/>
  <c r="AE114" i="11"/>
  <c r="AC114" i="11"/>
  <c r="K114" i="11"/>
  <c r="AY114" i="11"/>
  <c r="BO114" i="11"/>
  <c r="BC114" i="11"/>
  <c r="Q114" i="11"/>
  <c r="BE114" i="11"/>
  <c r="S114" i="11"/>
  <c r="AI114" i="11"/>
  <c r="BK114" i="11"/>
  <c r="BM114" i="11"/>
  <c r="W114" i="11"/>
  <c r="AK114" i="11"/>
  <c r="Y114" i="11"/>
  <c r="U114" i="11"/>
  <c r="BA114" i="11"/>
  <c r="BI114" i="11"/>
  <c r="AO114" i="11"/>
  <c r="AG114" i="11"/>
  <c r="AU114" i="11"/>
  <c r="AQ114" i="11"/>
  <c r="BG44" i="11"/>
  <c r="AQ46" i="11"/>
  <c r="AS48" i="11"/>
  <c r="BG50" i="11"/>
  <c r="AO52" i="11"/>
  <c r="AG45" i="11"/>
  <c r="BO49" i="11"/>
  <c r="AW51" i="11"/>
  <c r="O47" i="11"/>
  <c r="D4" i="21"/>
  <c r="B3" i="21"/>
  <c r="B2" i="21"/>
  <c r="C5" i="7"/>
  <c r="C3" i="11" s="1"/>
  <c r="C4" i="7"/>
  <c r="C2" i="11" s="1"/>
  <c r="BR114" i="11" l="1"/>
  <c r="BR338" i="11"/>
  <c r="BR385" i="11"/>
  <c r="BR87" i="11"/>
  <c r="BR116" i="11"/>
  <c r="BR100" i="11"/>
  <c r="BR92" i="11"/>
  <c r="BR93" i="11"/>
  <c r="BR177" i="11"/>
  <c r="BR208" i="11"/>
  <c r="BR206" i="11"/>
  <c r="BR246" i="11"/>
  <c r="BR355" i="11"/>
  <c r="BR374" i="11"/>
  <c r="BR178" i="11"/>
  <c r="BR207" i="11"/>
  <c r="BR330" i="11"/>
  <c r="BR354" i="11"/>
  <c r="BR360" i="11"/>
  <c r="G444" i="11"/>
  <c r="BR445" i="11"/>
  <c r="BR175" i="11"/>
  <c r="BR325" i="11"/>
  <c r="BR412" i="11"/>
  <c r="BR452" i="11"/>
  <c r="BR152" i="11"/>
  <c r="BR328" i="11"/>
  <c r="BR335" i="11"/>
  <c r="G344" i="11"/>
  <c r="BR345" i="11"/>
  <c r="BR375" i="11"/>
  <c r="G392" i="11"/>
  <c r="BR393" i="11"/>
  <c r="BR86" i="11"/>
  <c r="BR115" i="11"/>
  <c r="BR154" i="11"/>
  <c r="BR209" i="11"/>
  <c r="BR310" i="11"/>
  <c r="BR308" i="11"/>
  <c r="BR331" i="11"/>
  <c r="BR333" i="11"/>
  <c r="BR329" i="11"/>
  <c r="BR386" i="11"/>
  <c r="BR405" i="11"/>
  <c r="BR457" i="11"/>
  <c r="G461" i="11"/>
  <c r="BR462" i="11"/>
  <c r="BR485" i="11"/>
  <c r="BR119" i="11"/>
  <c r="BR173" i="11"/>
  <c r="BR171" i="11"/>
  <c r="BR268" i="11"/>
  <c r="G314" i="11"/>
  <c r="BR315" i="11"/>
  <c r="BR332" i="11"/>
  <c r="BR326" i="11"/>
  <c r="G423" i="11"/>
  <c r="BR423" i="11" s="1"/>
  <c r="BR424" i="11"/>
  <c r="BR451" i="11"/>
  <c r="BR455" i="11"/>
  <c r="BR488" i="11"/>
  <c r="G504" i="11"/>
  <c r="BR505" i="11"/>
  <c r="BR118" i="11"/>
  <c r="BR85" i="11"/>
  <c r="BR83" i="11"/>
  <c r="BR219" i="11"/>
  <c r="BR245" i="11"/>
  <c r="BR327" i="11"/>
  <c r="BR376" i="11"/>
  <c r="BR419" i="11"/>
  <c r="BR88" i="11"/>
  <c r="BR84" i="11"/>
  <c r="BR176" i="11"/>
  <c r="BR169" i="11"/>
  <c r="G184" i="11"/>
  <c r="BR184" i="11" s="1"/>
  <c r="BR185" i="11"/>
  <c r="BR339" i="11"/>
  <c r="BR337" i="11"/>
  <c r="G364" i="11"/>
  <c r="BR365" i="11"/>
  <c r="BR406" i="11"/>
  <c r="BR486" i="11"/>
  <c r="BR174" i="11"/>
  <c r="BR336" i="11"/>
  <c r="BR153" i="11"/>
  <c r="BR172" i="11"/>
  <c r="G223" i="11"/>
  <c r="BR224" i="11"/>
  <c r="BR244" i="11"/>
  <c r="BR243" i="11"/>
  <c r="BR267" i="11"/>
  <c r="BR378" i="11"/>
  <c r="BR421" i="11"/>
  <c r="G439" i="11"/>
  <c r="BR439" i="11" s="1"/>
  <c r="BR440" i="11"/>
  <c r="G434" i="11"/>
  <c r="BR434" i="11" s="1"/>
  <c r="BR435" i="11"/>
  <c r="BR454" i="11"/>
  <c r="G471" i="11"/>
  <c r="BR472" i="11"/>
  <c r="BR487" i="11"/>
  <c r="BR101" i="11"/>
  <c r="BR170" i="11"/>
  <c r="BR334" i="11"/>
  <c r="BR82" i="11"/>
  <c r="BR89" i="11"/>
  <c r="BR117" i="11"/>
  <c r="BR377" i="11"/>
  <c r="BR453" i="11"/>
  <c r="BG99" i="11"/>
  <c r="G411" i="11"/>
  <c r="BO353" i="11"/>
  <c r="BO404" i="11"/>
  <c r="BO113" i="11"/>
  <c r="BP113" i="11" s="1"/>
  <c r="BI411" i="11"/>
  <c r="BJ411" i="11" s="1"/>
  <c r="D352" i="11"/>
  <c r="BM113" i="11"/>
  <c r="BN113" i="11" s="1"/>
  <c r="BO450" i="11"/>
  <c r="BP450" i="11" s="1"/>
  <c r="BK99" i="11"/>
  <c r="G99" i="11"/>
  <c r="BO99" i="11"/>
  <c r="BG242" i="11"/>
  <c r="BH242" i="11" s="1"/>
  <c r="G353" i="11"/>
  <c r="BK353" i="11"/>
  <c r="G113" i="11"/>
  <c r="I373" i="11"/>
  <c r="J373" i="11" s="1"/>
  <c r="BK384" i="11"/>
  <c r="BL384" i="11" s="1"/>
  <c r="I484" i="11"/>
  <c r="D42" i="11"/>
  <c r="BG151" i="11"/>
  <c r="I151" i="11"/>
  <c r="BM168" i="11"/>
  <c r="G242" i="11"/>
  <c r="G265" i="11"/>
  <c r="BM324" i="11"/>
  <c r="BI384" i="11"/>
  <c r="BJ384" i="11" s="1"/>
  <c r="I404" i="11"/>
  <c r="I411" i="11"/>
  <c r="J411" i="11" s="1"/>
  <c r="BO168" i="11"/>
  <c r="I205" i="11"/>
  <c r="BO242" i="11"/>
  <c r="BP242" i="11" s="1"/>
  <c r="BG364" i="11"/>
  <c r="BH364" i="11" s="1"/>
  <c r="G404" i="11"/>
  <c r="G484" i="11"/>
  <c r="BK113" i="11"/>
  <c r="BL113" i="11" s="1"/>
  <c r="BK151" i="11"/>
  <c r="I168" i="11"/>
  <c r="I242" i="11"/>
  <c r="J242" i="11" s="1"/>
  <c r="BI242" i="11"/>
  <c r="BJ242" i="11" s="1"/>
  <c r="BK242" i="11"/>
  <c r="BL242" i="11" s="1"/>
  <c r="BG324" i="11"/>
  <c r="I364" i="11"/>
  <c r="J364" i="11" s="1"/>
  <c r="BG384" i="11"/>
  <c r="BH384" i="11" s="1"/>
  <c r="BO411" i="11"/>
  <c r="BP411" i="11" s="1"/>
  <c r="BM411" i="11"/>
  <c r="BN411" i="11" s="1"/>
  <c r="I450" i="11"/>
  <c r="J450" i="11" s="1"/>
  <c r="G450" i="11"/>
  <c r="BO484" i="11"/>
  <c r="I113" i="11"/>
  <c r="J113" i="11" s="1"/>
  <c r="BO151" i="11"/>
  <c r="BG168" i="11"/>
  <c r="G205" i="11"/>
  <c r="BM205" i="11"/>
  <c r="BM242" i="11"/>
  <c r="BN242" i="11" s="1"/>
  <c r="BO265" i="11"/>
  <c r="BO324" i="11"/>
  <c r="BK324" i="11"/>
  <c r="G373" i="11"/>
  <c r="BO373" i="11"/>
  <c r="BP373" i="11" s="1"/>
  <c r="I384" i="11"/>
  <c r="J384" i="11" s="1"/>
  <c r="G384" i="11"/>
  <c r="BG392" i="11"/>
  <c r="BH392" i="11" s="1"/>
  <c r="BI404" i="11"/>
  <c r="BK404" i="11"/>
  <c r="G168" i="11"/>
  <c r="BO205" i="11"/>
  <c r="I324" i="11"/>
  <c r="BO364" i="11"/>
  <c r="BP364" i="11" s="1"/>
  <c r="BO384" i="11"/>
  <c r="BP384" i="11" s="1"/>
  <c r="BO392" i="11"/>
  <c r="BP392" i="11" s="1"/>
  <c r="BM392" i="11"/>
  <c r="BN392" i="11" s="1"/>
  <c r="BI151" i="11"/>
  <c r="BK205" i="11"/>
  <c r="G324" i="11"/>
  <c r="BM364" i="11"/>
  <c r="BN364" i="11" s="1"/>
  <c r="I392" i="11"/>
  <c r="J392" i="11" s="1"/>
  <c r="BG404" i="11"/>
  <c r="BI113" i="11"/>
  <c r="BJ113" i="11" s="1"/>
  <c r="BG113" i="11"/>
  <c r="BH113" i="11" s="1"/>
  <c r="BI99" i="11"/>
  <c r="AM113" i="11"/>
  <c r="AN113" i="11" s="1"/>
  <c r="AU113" i="11"/>
  <c r="AV113" i="11" s="1"/>
  <c r="Y113" i="11"/>
  <c r="Z113" i="11" s="1"/>
  <c r="S113" i="11"/>
  <c r="T113" i="11" s="1"/>
  <c r="N411" i="11"/>
  <c r="AA411" i="11"/>
  <c r="AB411" i="11" s="1"/>
  <c r="AE450" i="11"/>
  <c r="AF450" i="11" s="1"/>
  <c r="AS384" i="11"/>
  <c r="AT384" i="11" s="1"/>
  <c r="AC113" i="11"/>
  <c r="AD113" i="11" s="1"/>
  <c r="BM99" i="11"/>
  <c r="W113" i="11"/>
  <c r="X113" i="11" s="1"/>
  <c r="G151" i="11"/>
  <c r="BI353" i="11"/>
  <c r="BJ353" i="11" s="1"/>
  <c r="W353" i="11"/>
  <c r="X353" i="11" s="1"/>
  <c r="W373" i="11"/>
  <c r="X373" i="11" s="1"/>
  <c r="AQ373" i="11"/>
  <c r="AR373" i="11" s="1"/>
  <c r="BC384" i="11"/>
  <c r="BD384" i="11" s="1"/>
  <c r="AQ384" i="11"/>
  <c r="AR384" i="11" s="1"/>
  <c r="AE384" i="11"/>
  <c r="AF384" i="11" s="1"/>
  <c r="AO411" i="11"/>
  <c r="AP411" i="11" s="1"/>
  <c r="AY411" i="11"/>
  <c r="AZ411" i="11" s="1"/>
  <c r="AI411" i="11"/>
  <c r="AJ411" i="11" s="1"/>
  <c r="BG411" i="11"/>
  <c r="BH411" i="11" s="1"/>
  <c r="BE450" i="11"/>
  <c r="BF450" i="11" s="1"/>
  <c r="BC450" i="11"/>
  <c r="BD450" i="11" s="1"/>
  <c r="Y450" i="11"/>
  <c r="Z450" i="11" s="1"/>
  <c r="AY353" i="11"/>
  <c r="AZ353" i="11" s="1"/>
  <c r="K353" i="11"/>
  <c r="L353" i="11" s="1"/>
  <c r="BE353" i="11"/>
  <c r="BF353" i="11" s="1"/>
  <c r="U353" i="11"/>
  <c r="V353" i="11" s="1"/>
  <c r="AC373" i="11"/>
  <c r="AD373" i="11" s="1"/>
  <c r="AC384" i="11"/>
  <c r="AD384" i="11" s="1"/>
  <c r="Q384" i="11"/>
  <c r="R384" i="11" s="1"/>
  <c r="S411" i="11"/>
  <c r="T411" i="11" s="1"/>
  <c r="U411" i="11"/>
  <c r="V411" i="11" s="1"/>
  <c r="AE411" i="11"/>
  <c r="AF411" i="11" s="1"/>
  <c r="S373" i="11"/>
  <c r="T373" i="11" s="1"/>
  <c r="AU411" i="11"/>
  <c r="AV411" i="11" s="1"/>
  <c r="AE113" i="11"/>
  <c r="AF113" i="11" s="1"/>
  <c r="BC113" i="11"/>
  <c r="BD113" i="11" s="1"/>
  <c r="U113" i="11"/>
  <c r="V113" i="11" s="1"/>
  <c r="AA113" i="11"/>
  <c r="AB113" i="11" s="1"/>
  <c r="K113" i="11"/>
  <c r="L113" i="11" s="1"/>
  <c r="BA242" i="11"/>
  <c r="BB242" i="11" s="1"/>
  <c r="AI353" i="11"/>
  <c r="AJ353" i="11" s="1"/>
  <c r="BM353" i="11"/>
  <c r="BN353" i="11" s="1"/>
  <c r="AO353" i="11"/>
  <c r="AP353" i="11" s="1"/>
  <c r="BG353" i="11"/>
  <c r="BH353" i="11" s="1"/>
  <c r="BM373" i="11"/>
  <c r="BN373" i="11" s="1"/>
  <c r="Q373" i="11"/>
  <c r="R373" i="11" s="1"/>
  <c r="BK373" i="11"/>
  <c r="BL373" i="11" s="1"/>
  <c r="Y373" i="11"/>
  <c r="Z373" i="11" s="1"/>
  <c r="AG373" i="11"/>
  <c r="AH373" i="11" s="1"/>
  <c r="BM384" i="11"/>
  <c r="BN384" i="11" s="1"/>
  <c r="AK384" i="11"/>
  <c r="AL384" i="11" s="1"/>
  <c r="AG384" i="11"/>
  <c r="AH384" i="11" s="1"/>
  <c r="U384" i="11"/>
  <c r="V384" i="11" s="1"/>
  <c r="Q411" i="11"/>
  <c r="R411" i="11" s="1"/>
  <c r="Y411" i="11"/>
  <c r="Z411" i="11" s="1"/>
  <c r="W411" i="11"/>
  <c r="X411" i="11" s="1"/>
  <c r="AW411" i="11"/>
  <c r="AX411" i="11" s="1"/>
  <c r="AA450" i="11"/>
  <c r="AB450" i="11" s="1"/>
  <c r="W450" i="11"/>
  <c r="X450" i="11" s="1"/>
  <c r="AS450" i="11"/>
  <c r="AT450" i="11" s="1"/>
  <c r="BM450" i="11"/>
  <c r="BN450" i="11" s="1"/>
  <c r="AA242" i="11"/>
  <c r="AB242" i="11" s="1"/>
  <c r="AG113" i="11"/>
  <c r="AH113" i="11" s="1"/>
  <c r="AQ113" i="11"/>
  <c r="AR113" i="11" s="1"/>
  <c r="AI113" i="11"/>
  <c r="AJ113" i="11" s="1"/>
  <c r="AY113" i="11"/>
  <c r="AZ113" i="11" s="1"/>
  <c r="W242" i="11"/>
  <c r="X242" i="11" s="1"/>
  <c r="AO242" i="11"/>
  <c r="AP242" i="11" s="1"/>
  <c r="AK242" i="11"/>
  <c r="AL242" i="11" s="1"/>
  <c r="Q242" i="11"/>
  <c r="R242" i="11" s="1"/>
  <c r="M353" i="11"/>
  <c r="AS353" i="11"/>
  <c r="Y353" i="11"/>
  <c r="BE373" i="11"/>
  <c r="BF373" i="11" s="1"/>
  <c r="AI373" i="11"/>
  <c r="AJ373" i="11" s="1"/>
  <c r="AO373" i="11"/>
  <c r="AP373" i="11" s="1"/>
  <c r="AY373" i="11"/>
  <c r="AZ373" i="11" s="1"/>
  <c r="AW373" i="11"/>
  <c r="AX373" i="11" s="1"/>
  <c r="S384" i="11"/>
  <c r="T384" i="11" s="1"/>
  <c r="BA384" i="11"/>
  <c r="BB384" i="11" s="1"/>
  <c r="K384" i="11"/>
  <c r="L384" i="11" s="1"/>
  <c r="AM384" i="11"/>
  <c r="AN384" i="11" s="1"/>
  <c r="BE411" i="11"/>
  <c r="BF411" i="11" s="1"/>
  <c r="BC411" i="11"/>
  <c r="BD411" i="11" s="1"/>
  <c r="BK411" i="11"/>
  <c r="BL411" i="11" s="1"/>
  <c r="AK411" i="11"/>
  <c r="AL411" i="11" s="1"/>
  <c r="J423" i="11"/>
  <c r="AO450" i="11"/>
  <c r="AP450" i="11" s="1"/>
  <c r="AW450" i="11"/>
  <c r="AX450" i="11" s="1"/>
  <c r="K450" i="11"/>
  <c r="L450" i="11" s="1"/>
  <c r="AQ450" i="11"/>
  <c r="AR450" i="11" s="1"/>
  <c r="BA450" i="11"/>
  <c r="BB450" i="11" s="1"/>
  <c r="AE242" i="11"/>
  <c r="AF242" i="11" s="1"/>
  <c r="AU353" i="11"/>
  <c r="O450" i="11"/>
  <c r="P450" i="11" s="1"/>
  <c r="BE113" i="11"/>
  <c r="BF113" i="11" s="1"/>
  <c r="AI242" i="11"/>
  <c r="AJ242" i="11" s="1"/>
  <c r="AQ242" i="11"/>
  <c r="AR242" i="11" s="1"/>
  <c r="AW242" i="11"/>
  <c r="AX242" i="11" s="1"/>
  <c r="AQ353" i="11"/>
  <c r="Q353" i="11"/>
  <c r="O353" i="11"/>
  <c r="AE373" i="11"/>
  <c r="AF373" i="11" s="1"/>
  <c r="AS373" i="11"/>
  <c r="AT373" i="11" s="1"/>
  <c r="BI373" i="11"/>
  <c r="BJ373" i="11" s="1"/>
  <c r="M384" i="11"/>
  <c r="N384" i="11" s="1"/>
  <c r="K411" i="11"/>
  <c r="L411" i="11" s="1"/>
  <c r="M450" i="11"/>
  <c r="N450" i="11" s="1"/>
  <c r="AM450" i="11"/>
  <c r="AN450" i="11" s="1"/>
  <c r="O242" i="11"/>
  <c r="P242" i="11" s="1"/>
  <c r="AO113" i="11"/>
  <c r="AP113" i="11" s="1"/>
  <c r="Q113" i="11"/>
  <c r="R113" i="11" s="1"/>
  <c r="AS113" i="11"/>
  <c r="AT113" i="11" s="1"/>
  <c r="AY242" i="11"/>
  <c r="AZ242" i="11" s="1"/>
  <c r="AM242" i="11"/>
  <c r="AN242" i="11" s="1"/>
  <c r="BE242" i="11"/>
  <c r="BF242" i="11" s="1"/>
  <c r="AG242" i="11"/>
  <c r="AH242" i="11" s="1"/>
  <c r="AK353" i="11"/>
  <c r="O373" i="11"/>
  <c r="P373" i="11" s="1"/>
  <c r="K373" i="11"/>
  <c r="L373" i="11" s="1"/>
  <c r="AA373" i="11"/>
  <c r="AB373" i="11" s="1"/>
  <c r="AI384" i="11"/>
  <c r="AJ384" i="11" s="1"/>
  <c r="W384" i="11"/>
  <c r="X384" i="11" s="1"/>
  <c r="AS411" i="11"/>
  <c r="AT411" i="11" s="1"/>
  <c r="AU450" i="11"/>
  <c r="AV450" i="11" s="1"/>
  <c r="AI450" i="11"/>
  <c r="AJ450" i="11" s="1"/>
  <c r="AY450" i="11"/>
  <c r="AZ450" i="11" s="1"/>
  <c r="AK450" i="11"/>
  <c r="AL450" i="11" s="1"/>
  <c r="BG450" i="11"/>
  <c r="BH450" i="11" s="1"/>
  <c r="S353" i="11"/>
  <c r="O113" i="11"/>
  <c r="P113" i="11" s="1"/>
  <c r="BC242" i="11"/>
  <c r="BD242" i="11" s="1"/>
  <c r="M242" i="11"/>
  <c r="N242" i="11" s="1"/>
  <c r="AC242" i="11"/>
  <c r="AD242" i="11" s="1"/>
  <c r="AU242" i="11"/>
  <c r="AV242" i="11" s="1"/>
  <c r="AC353" i="11"/>
  <c r="AG353" i="11"/>
  <c r="I353" i="11"/>
  <c r="AE353" i="11"/>
  <c r="AU373" i="11"/>
  <c r="AV373" i="11" s="1"/>
  <c r="AK373" i="11"/>
  <c r="AL373" i="11" s="1"/>
  <c r="U373" i="11"/>
  <c r="V373" i="11" s="1"/>
  <c r="BC373" i="11"/>
  <c r="BD373" i="11" s="1"/>
  <c r="BG373" i="11"/>
  <c r="BH373" i="11" s="1"/>
  <c r="AU384" i="11"/>
  <c r="AV384" i="11" s="1"/>
  <c r="AY384" i="11"/>
  <c r="AZ384" i="11" s="1"/>
  <c r="AA384" i="11"/>
  <c r="AB384" i="11" s="1"/>
  <c r="O384" i="11"/>
  <c r="P384" i="11" s="1"/>
  <c r="AW384" i="11"/>
  <c r="AX384" i="11" s="1"/>
  <c r="BA411" i="11"/>
  <c r="BB411" i="11" s="1"/>
  <c r="AQ411" i="11"/>
  <c r="AR411" i="11" s="1"/>
  <c r="Q450" i="11"/>
  <c r="R450" i="11" s="1"/>
  <c r="BI450" i="11"/>
  <c r="BJ450" i="11" s="1"/>
  <c r="U450" i="11"/>
  <c r="V450" i="11" s="1"/>
  <c r="AK113" i="11"/>
  <c r="AL113" i="11" s="1"/>
  <c r="BO43" i="11"/>
  <c r="BA113" i="11"/>
  <c r="BB113" i="11" s="1"/>
  <c r="M113" i="11"/>
  <c r="N113" i="11" s="1"/>
  <c r="AW113" i="11"/>
  <c r="AX113" i="11" s="1"/>
  <c r="BM151" i="11"/>
  <c r="Y242" i="11"/>
  <c r="Z242" i="11" s="1"/>
  <c r="K242" i="11"/>
  <c r="L242" i="11" s="1"/>
  <c r="S242" i="11"/>
  <c r="T242" i="11" s="1"/>
  <c r="AS242" i="11"/>
  <c r="AT242" i="11" s="1"/>
  <c r="U242" i="11"/>
  <c r="V242" i="11" s="1"/>
  <c r="AW353" i="11"/>
  <c r="AM353" i="11"/>
  <c r="BC353" i="11"/>
  <c r="AA353" i="11"/>
  <c r="BA353" i="11"/>
  <c r="BA373" i="11"/>
  <c r="BB373" i="11" s="1"/>
  <c r="M373" i="11"/>
  <c r="N373" i="11" s="1"/>
  <c r="AM373" i="11"/>
  <c r="AN373" i="11" s="1"/>
  <c r="AO384" i="11"/>
  <c r="AP384" i="11" s="1"/>
  <c r="Y384" i="11"/>
  <c r="Z384" i="11" s="1"/>
  <c r="BE384" i="11"/>
  <c r="BF384" i="11" s="1"/>
  <c r="O411" i="11"/>
  <c r="P411" i="11" s="1"/>
  <c r="AG411" i="11"/>
  <c r="AH411" i="11" s="1"/>
  <c r="AC411" i="11"/>
  <c r="AD411" i="11" s="1"/>
  <c r="AM411" i="11"/>
  <c r="AN411" i="11" s="1"/>
  <c r="S450" i="11"/>
  <c r="T450" i="11" s="1"/>
  <c r="AC450" i="11"/>
  <c r="AD450" i="11" s="1"/>
  <c r="BK450" i="11"/>
  <c r="BL450" i="11" s="1"/>
  <c r="AG450" i="11"/>
  <c r="AH450" i="11" s="1"/>
  <c r="V184" i="11"/>
  <c r="AT184" i="11"/>
  <c r="BF184" i="11"/>
  <c r="AV439" i="11"/>
  <c r="AH434" i="11"/>
  <c r="Z439" i="11"/>
  <c r="X439" i="11"/>
  <c r="R504" i="11"/>
  <c r="AB434" i="11"/>
  <c r="AL434" i="11"/>
  <c r="AR434" i="11"/>
  <c r="J184" i="11"/>
  <c r="AN184" i="11"/>
  <c r="BH423" i="11"/>
  <c r="AT504" i="11"/>
  <c r="AN504" i="11"/>
  <c r="AF504" i="11"/>
  <c r="AD504" i="11"/>
  <c r="BJ504" i="11"/>
  <c r="L504" i="11"/>
  <c r="BL504" i="11"/>
  <c r="BD504" i="11"/>
  <c r="BB504" i="11"/>
  <c r="N504" i="11"/>
  <c r="AJ504" i="11"/>
  <c r="V504" i="11"/>
  <c r="P504" i="11"/>
  <c r="BF504" i="11"/>
  <c r="AZ504" i="11"/>
  <c r="AR504" i="11"/>
  <c r="AP504" i="11"/>
  <c r="AX504" i="11"/>
  <c r="X504" i="11"/>
  <c r="J504" i="11"/>
  <c r="BP504" i="11"/>
  <c r="BN504" i="11"/>
  <c r="AL504" i="11"/>
  <c r="Z504" i="11"/>
  <c r="BH504" i="11"/>
  <c r="AU484" i="11"/>
  <c r="AS484" i="11"/>
  <c r="AG484" i="11"/>
  <c r="U484" i="11"/>
  <c r="AE484" i="11"/>
  <c r="BA484" i="11"/>
  <c r="BC484" i="11"/>
  <c r="AQ484" i="11"/>
  <c r="O484" i="11"/>
  <c r="M484" i="11"/>
  <c r="BK484" i="11"/>
  <c r="AY484" i="11"/>
  <c r="AA484" i="11"/>
  <c r="AK484" i="11"/>
  <c r="S484" i="11"/>
  <c r="AO484" i="11"/>
  <c r="AC484" i="11"/>
  <c r="Q484" i="11"/>
  <c r="K484" i="11"/>
  <c r="BM484" i="11"/>
  <c r="AM484" i="11"/>
  <c r="AW484" i="11"/>
  <c r="W484" i="11"/>
  <c r="AI484" i="11"/>
  <c r="BE484" i="11"/>
  <c r="Y484" i="11"/>
  <c r="BI484" i="11"/>
  <c r="BG484" i="11"/>
  <c r="BL434" i="11"/>
  <c r="AN434" i="11"/>
  <c r="BB434" i="11"/>
  <c r="T423" i="11"/>
  <c r="AX423" i="11"/>
  <c r="Z423" i="11"/>
  <c r="N423" i="11"/>
  <c r="BH439" i="11"/>
  <c r="BL423" i="11"/>
  <c r="X423" i="11"/>
  <c r="L423" i="11"/>
  <c r="AB423" i="11"/>
  <c r="AL423" i="11"/>
  <c r="AN423" i="11"/>
  <c r="BF423" i="11"/>
  <c r="AV423" i="11"/>
  <c r="AJ423" i="11"/>
  <c r="AF423" i="11"/>
  <c r="BN423" i="11"/>
  <c r="AZ423" i="11"/>
  <c r="AP423" i="11"/>
  <c r="BJ423" i="11"/>
  <c r="BP434" i="11"/>
  <c r="V434" i="11"/>
  <c r="AT423" i="11"/>
  <c r="BP423" i="11"/>
  <c r="AZ439" i="11"/>
  <c r="AF439" i="11"/>
  <c r="AB439" i="11"/>
  <c r="P439" i="11"/>
  <c r="BP439" i="11"/>
  <c r="N439" i="11"/>
  <c r="AN439" i="11"/>
  <c r="BJ439" i="11"/>
  <c r="AX439" i="11"/>
  <c r="AT439" i="11"/>
  <c r="BF439" i="11"/>
  <c r="V439" i="11"/>
  <c r="J439" i="11"/>
  <c r="AR423" i="11"/>
  <c r="AR439" i="11"/>
  <c r="AD439" i="11"/>
  <c r="T439" i="11"/>
  <c r="BL439" i="11"/>
  <c r="R439" i="11"/>
  <c r="AH439" i="11"/>
  <c r="BN439" i="11"/>
  <c r="V423" i="11"/>
  <c r="AH423" i="11"/>
  <c r="BD439" i="11"/>
  <c r="BD423" i="11"/>
  <c r="AP439" i="11"/>
  <c r="AV434" i="11"/>
  <c r="Z434" i="11"/>
  <c r="P434" i="11"/>
  <c r="R434" i="11"/>
  <c r="AD434" i="11"/>
  <c r="AL439" i="11"/>
  <c r="AP434" i="11"/>
  <c r="AJ434" i="11"/>
  <c r="N434" i="11"/>
  <c r="BJ434" i="11"/>
  <c r="BD434" i="11"/>
  <c r="BF434" i="11"/>
  <c r="AT434" i="11"/>
  <c r="X434" i="11"/>
  <c r="J434" i="11"/>
  <c r="AX434" i="11"/>
  <c r="H439" i="11"/>
  <c r="AD423" i="11"/>
  <c r="BB439" i="11"/>
  <c r="AJ439" i="11"/>
  <c r="AF434" i="11"/>
  <c r="T434" i="11"/>
  <c r="H434" i="11"/>
  <c r="BN434" i="11"/>
  <c r="L434" i="11"/>
  <c r="BH434" i="11"/>
  <c r="BB184" i="11"/>
  <c r="AH184" i="11"/>
  <c r="AD184" i="11"/>
  <c r="AV184" i="11"/>
  <c r="AP184" i="11"/>
  <c r="AJ184" i="11"/>
  <c r="X184" i="11"/>
  <c r="AF184" i="11"/>
  <c r="N184" i="11"/>
  <c r="BD184" i="11"/>
  <c r="AR184" i="11"/>
  <c r="T184" i="11"/>
  <c r="BN184" i="11"/>
  <c r="BH184" i="11"/>
  <c r="BL184" i="11"/>
  <c r="AZ184" i="11"/>
  <c r="AB184" i="11"/>
  <c r="P184" i="11"/>
  <c r="Z184" i="11"/>
  <c r="R184" i="11"/>
  <c r="AL184" i="11"/>
  <c r="AX184" i="11"/>
  <c r="BP184" i="11"/>
  <c r="L184" i="11"/>
  <c r="BJ184" i="11"/>
  <c r="BG196" i="11"/>
  <c r="Q196" i="11"/>
  <c r="BI196" i="11"/>
  <c r="AC196" i="11"/>
  <c r="AO196" i="11"/>
  <c r="BK196" i="11"/>
  <c r="BK195" i="11" s="1"/>
  <c r="AS196" i="11"/>
  <c r="K196" i="11"/>
  <c r="AE196" i="11"/>
  <c r="AW196" i="11"/>
  <c r="AA196" i="11"/>
  <c r="I196" i="11"/>
  <c r="I195" i="11" s="1"/>
  <c r="BA196" i="11"/>
  <c r="BM196" i="11"/>
  <c r="AK196" i="11"/>
  <c r="BC196" i="11"/>
  <c r="BE196" i="11"/>
  <c r="W196" i="11"/>
  <c r="M196" i="11"/>
  <c r="O196" i="11"/>
  <c r="G196" i="11"/>
  <c r="AI196" i="11"/>
  <c r="S196" i="11"/>
  <c r="AU196" i="11"/>
  <c r="AM196" i="11"/>
  <c r="U196" i="11"/>
  <c r="AQ196" i="11"/>
  <c r="Y196" i="11"/>
  <c r="AY196" i="11"/>
  <c r="AG196" i="11"/>
  <c r="BO196" i="11"/>
  <c r="BO195" i="11" s="1"/>
  <c r="BG142" i="11"/>
  <c r="Y142" i="11"/>
  <c r="M142" i="11"/>
  <c r="AW142" i="11"/>
  <c r="BK142" i="11"/>
  <c r="BM142" i="11"/>
  <c r="BM141" i="11" s="1"/>
  <c r="AQ142" i="11"/>
  <c r="AU142" i="11"/>
  <c r="BC142" i="11"/>
  <c r="I142" i="11"/>
  <c r="I141" i="11" s="1"/>
  <c r="AM142" i="11"/>
  <c r="AI142" i="11"/>
  <c r="Q142" i="11"/>
  <c r="BO142" i="11"/>
  <c r="BO141" i="11" s="1"/>
  <c r="U142" i="11"/>
  <c r="AA142" i="11"/>
  <c r="AE142" i="11"/>
  <c r="AK142" i="11"/>
  <c r="AC142" i="11"/>
  <c r="G142" i="11"/>
  <c r="O142" i="11"/>
  <c r="AG142" i="11"/>
  <c r="K142" i="11"/>
  <c r="BA142" i="11"/>
  <c r="BE142" i="11"/>
  <c r="BI142" i="11"/>
  <c r="BI141" i="11" s="1"/>
  <c r="AO142" i="11"/>
  <c r="S142" i="11"/>
  <c r="AY142" i="11"/>
  <c r="AS142" i="11"/>
  <c r="W142" i="11"/>
  <c r="BE132" i="11"/>
  <c r="BE131" i="11" s="1"/>
  <c r="BF131" i="11" s="1"/>
  <c r="AI132" i="11"/>
  <c r="AI131" i="11" s="1"/>
  <c r="AJ131" i="11" s="1"/>
  <c r="W132" i="11"/>
  <c r="W131" i="11" s="1"/>
  <c r="X131" i="11" s="1"/>
  <c r="AU132" i="11"/>
  <c r="AU131" i="11" s="1"/>
  <c r="AV131" i="11" s="1"/>
  <c r="M132" i="11"/>
  <c r="M131" i="11" s="1"/>
  <c r="N131" i="11" s="1"/>
  <c r="BG132" i="11"/>
  <c r="BG131" i="11" s="1"/>
  <c r="BH131" i="11" s="1"/>
  <c r="K132" i="11"/>
  <c r="K131" i="11" s="1"/>
  <c r="L131" i="11" s="1"/>
  <c r="AW132" i="11"/>
  <c r="AW131" i="11" s="1"/>
  <c r="AX131" i="11" s="1"/>
  <c r="O132" i="11"/>
  <c r="O131" i="11" s="1"/>
  <c r="P131" i="11" s="1"/>
  <c r="BC132" i="11"/>
  <c r="BC131" i="11" s="1"/>
  <c r="BD131" i="11" s="1"/>
  <c r="BM132" i="11"/>
  <c r="BI132" i="11"/>
  <c r="BI131" i="11" s="1"/>
  <c r="BK132" i="11"/>
  <c r="BK131" i="11" s="1"/>
  <c r="AE132" i="11"/>
  <c r="AE131" i="11" s="1"/>
  <c r="AF131" i="11" s="1"/>
  <c r="AO132" i="11"/>
  <c r="AO131" i="11" s="1"/>
  <c r="AP131" i="11" s="1"/>
  <c r="AS132" i="11"/>
  <c r="AS131" i="11" s="1"/>
  <c r="AT131" i="11" s="1"/>
  <c r="AC132" i="11"/>
  <c r="AC131" i="11" s="1"/>
  <c r="AD131" i="11" s="1"/>
  <c r="AK132" i="11"/>
  <c r="AK131" i="11" s="1"/>
  <c r="AL131" i="11" s="1"/>
  <c r="AA132" i="11"/>
  <c r="AA131" i="11" s="1"/>
  <c r="AB131" i="11" s="1"/>
  <c r="G132" i="11"/>
  <c r="BA132" i="11"/>
  <c r="BA131" i="11" s="1"/>
  <c r="BB131" i="11" s="1"/>
  <c r="AM132" i="11"/>
  <c r="AM131" i="11" s="1"/>
  <c r="AN131" i="11" s="1"/>
  <c r="S132" i="11"/>
  <c r="S131" i="11" s="1"/>
  <c r="T131" i="11" s="1"/>
  <c r="AY132" i="11"/>
  <c r="AY131" i="11" s="1"/>
  <c r="AZ131" i="11" s="1"/>
  <c r="AQ132" i="11"/>
  <c r="AQ131" i="11" s="1"/>
  <c r="AR131" i="11" s="1"/>
  <c r="U132" i="11"/>
  <c r="U131" i="11" s="1"/>
  <c r="V131" i="11" s="1"/>
  <c r="BO132" i="11"/>
  <c r="AG132" i="11"/>
  <c r="AG131" i="11" s="1"/>
  <c r="AH131" i="11" s="1"/>
  <c r="Y132" i="11"/>
  <c r="Y131" i="11" s="1"/>
  <c r="Z131" i="11" s="1"/>
  <c r="Q132" i="11"/>
  <c r="Q131" i="11" s="1"/>
  <c r="R131" i="11" s="1"/>
  <c r="I132" i="11"/>
  <c r="I131" i="11" s="1"/>
  <c r="BK48" i="11"/>
  <c r="AA44" i="11"/>
  <c r="G44" i="11"/>
  <c r="BO44" i="11"/>
  <c r="W44" i="11"/>
  <c r="AE45" i="11"/>
  <c r="G45" i="11"/>
  <c r="I45" i="11"/>
  <c r="AM45" i="11"/>
  <c r="M45" i="11"/>
  <c r="O45" i="11"/>
  <c r="BO45" i="11"/>
  <c r="S45" i="11"/>
  <c r="AK45" i="11"/>
  <c r="BA45" i="11"/>
  <c r="AU45" i="11"/>
  <c r="AE48" i="11"/>
  <c r="AK44" i="11"/>
  <c r="I44" i="11"/>
  <c r="BK44" i="11"/>
  <c r="BM44" i="11"/>
  <c r="AI44" i="11"/>
  <c r="M48" i="11"/>
  <c r="U44" i="11"/>
  <c r="AU44" i="11"/>
  <c r="BA44" i="11"/>
  <c r="AS49" i="11"/>
  <c r="BE44" i="11"/>
  <c r="AW44" i="11"/>
  <c r="BI44" i="11"/>
  <c r="AM44" i="11"/>
  <c r="BM45" i="11"/>
  <c r="BK49" i="11"/>
  <c r="Y44" i="11"/>
  <c r="K44" i="11"/>
  <c r="M44" i="11"/>
  <c r="Q44" i="11"/>
  <c r="AC44" i="11"/>
  <c r="BC49" i="11"/>
  <c r="BC44" i="11"/>
  <c r="M49" i="11"/>
  <c r="AQ49" i="11"/>
  <c r="AI49" i="11"/>
  <c r="W49" i="11"/>
  <c r="BG49" i="11"/>
  <c r="BA49" i="11"/>
  <c r="Y49" i="11"/>
  <c r="BE46" i="11"/>
  <c r="BC51" i="11"/>
  <c r="AS46" i="11"/>
  <c r="K49" i="11"/>
  <c r="AA49" i="11"/>
  <c r="AK49" i="11"/>
  <c r="Q49" i="11"/>
  <c r="M46" i="11"/>
  <c r="BA51" i="11"/>
  <c r="U51" i="11"/>
  <c r="AM46" i="11"/>
  <c r="AU51" i="11"/>
  <c r="AG49" i="11"/>
  <c r="U49" i="11"/>
  <c r="BM49" i="11"/>
  <c r="AU49" i="11"/>
  <c r="O49" i="11"/>
  <c r="O44" i="11"/>
  <c r="AQ51" i="11"/>
  <c r="BE49" i="11"/>
  <c r="AO46" i="11"/>
  <c r="AY51" i="11"/>
  <c r="BC50" i="11"/>
  <c r="BO50" i="11"/>
  <c r="AC50" i="11"/>
  <c r="BI50" i="11"/>
  <c r="AE50" i="11"/>
  <c r="BA50" i="11"/>
  <c r="K50" i="11"/>
  <c r="AI50" i="11"/>
  <c r="AK43" i="11"/>
  <c r="O50" i="11"/>
  <c r="O46" i="11"/>
  <c r="BI46" i="11"/>
  <c r="I50" i="11"/>
  <c r="AM51" i="11"/>
  <c r="AW50" i="11"/>
  <c r="BE51" i="11"/>
  <c r="AU46" i="11"/>
  <c r="BK50" i="11"/>
  <c r="AI46" i="11"/>
  <c r="BG51" i="11"/>
  <c r="AA51" i="11"/>
  <c r="AY46" i="11"/>
  <c r="Y51" i="11"/>
  <c r="Q43" i="11"/>
  <c r="Y46" i="11"/>
  <c r="AO49" i="11"/>
  <c r="G50" i="11"/>
  <c r="AK50" i="11"/>
  <c r="U50" i="11"/>
  <c r="Q50" i="11"/>
  <c r="AW46" i="11"/>
  <c r="AS51" i="11"/>
  <c r="Q46" i="11"/>
  <c r="BC46" i="11"/>
  <c r="AY50" i="11"/>
  <c r="AC46" i="11"/>
  <c r="U46" i="11"/>
  <c r="S50" i="11"/>
  <c r="AY43" i="11"/>
  <c r="AG51" i="11"/>
  <c r="W50" i="11"/>
  <c r="AG50" i="11"/>
  <c r="I46" i="11"/>
  <c r="AU50" i="11"/>
  <c r="BM50" i="11"/>
  <c r="W46" i="11"/>
  <c r="AG46" i="11"/>
  <c r="AK46" i="11"/>
  <c r="BE50" i="11"/>
  <c r="O51" i="11"/>
  <c r="BM51" i="11"/>
  <c r="AO50" i="11"/>
  <c r="G43" i="11"/>
  <c r="G46" i="11"/>
  <c r="Y50" i="11"/>
  <c r="BK46" i="11"/>
  <c r="U43" i="11"/>
  <c r="BI49" i="11"/>
  <c r="AK47" i="11"/>
  <c r="BO48" i="11"/>
  <c r="M47" i="11"/>
  <c r="Q47" i="11"/>
  <c r="BC48" i="11"/>
  <c r="AS47" i="11"/>
  <c r="BI47" i="11"/>
  <c r="I48" i="11"/>
  <c r="I47" i="11"/>
  <c r="AO47" i="11"/>
  <c r="AE47" i="11"/>
  <c r="AK48" i="11"/>
  <c r="AI48" i="11"/>
  <c r="K47" i="11"/>
  <c r="AW47" i="11"/>
  <c r="BI48" i="11"/>
  <c r="W47" i="11"/>
  <c r="AM47" i="11"/>
  <c r="AI47" i="11"/>
  <c r="W48" i="11"/>
  <c r="BA47" i="11"/>
  <c r="BM48" i="11"/>
  <c r="AA48" i="11"/>
  <c r="BA48" i="11"/>
  <c r="AG47" i="11"/>
  <c r="U48" i="11"/>
  <c r="BE47" i="11"/>
  <c r="G51" i="11"/>
  <c r="O48" i="11"/>
  <c r="AY47" i="11"/>
  <c r="AQ47" i="11"/>
  <c r="AW48" i="11"/>
  <c r="AO48" i="11"/>
  <c r="AC48" i="11"/>
  <c r="AU47" i="11"/>
  <c r="AG48" i="11"/>
  <c r="BG48" i="11"/>
  <c r="S48" i="11"/>
  <c r="G48" i="11"/>
  <c r="AM49" i="11"/>
  <c r="W51" i="11"/>
  <c r="AQ44" i="11"/>
  <c r="AI51" i="11"/>
  <c r="K46" i="11"/>
  <c r="AS44" i="11"/>
  <c r="BA43" i="11"/>
  <c r="AA43" i="11"/>
  <c r="W43" i="11"/>
  <c r="AE43" i="11"/>
  <c r="S43" i="11"/>
  <c r="K43" i="11"/>
  <c r="AS43" i="11"/>
  <c r="AM52" i="11"/>
  <c r="AM43" i="11"/>
  <c r="M43" i="11"/>
  <c r="I43" i="11"/>
  <c r="BI51" i="11"/>
  <c r="AW43" i="11"/>
  <c r="O43" i="11"/>
  <c r="U45" i="11"/>
  <c r="AC45" i="11"/>
  <c r="AW45" i="11"/>
  <c r="AO45" i="11"/>
  <c r="Q45" i="11"/>
  <c r="AK52" i="11"/>
  <c r="AY45" i="11"/>
  <c r="K52" i="11"/>
  <c r="BC45" i="11"/>
  <c r="W45" i="11"/>
  <c r="AS45" i="11"/>
  <c r="AU52" i="11"/>
  <c r="AG43" i="11"/>
  <c r="AC43" i="11"/>
  <c r="S47" i="11"/>
  <c r="BC47" i="11"/>
  <c r="AI43" i="11"/>
  <c r="BK43" i="11"/>
  <c r="AC51" i="11"/>
  <c r="M52" i="11"/>
  <c r="AI52" i="11"/>
  <c r="BI52" i="11"/>
  <c r="BK52" i="11"/>
  <c r="I52" i="11"/>
  <c r="AE51" i="11"/>
  <c r="AS52" i="11"/>
  <c r="Q52" i="11"/>
  <c r="W52" i="11"/>
  <c r="BC52" i="11"/>
  <c r="BA52" i="11"/>
  <c r="AC52" i="11"/>
  <c r="BG52" i="11"/>
  <c r="AW52" i="11"/>
  <c r="AQ52" i="11"/>
  <c r="AY52" i="11"/>
  <c r="BM52" i="11"/>
  <c r="AA52" i="11"/>
  <c r="BE52" i="11"/>
  <c r="AG52" i="11"/>
  <c r="O52" i="11"/>
  <c r="BM46" i="11"/>
  <c r="BK47" i="11"/>
  <c r="S49" i="11"/>
  <c r="AI45" i="11"/>
  <c r="AQ48" i="11"/>
  <c r="BG43" i="11"/>
  <c r="BM47" i="11"/>
  <c r="AY49" i="11"/>
  <c r="BI45" i="11"/>
  <c r="AA50" i="11"/>
  <c r="AE49" i="11"/>
  <c r="BG47" i="11"/>
  <c r="BK45" i="11"/>
  <c r="Q48" i="11"/>
  <c r="AK51" i="11"/>
  <c r="S46" i="11"/>
  <c r="S51" i="11"/>
  <c r="BE48" i="11"/>
  <c r="BG45" i="11"/>
  <c r="K51" i="11"/>
  <c r="AM50" i="11"/>
  <c r="S44" i="11"/>
  <c r="AC49" i="11"/>
  <c r="AQ43" i="11"/>
  <c r="G52" i="11"/>
  <c r="I49" i="11"/>
  <c r="BE43" i="11"/>
  <c r="AU48" i="11"/>
  <c r="Y52" i="11"/>
  <c r="AY44" i="11"/>
  <c r="Y48" i="11"/>
  <c r="BC43" i="11"/>
  <c r="S52" i="11"/>
  <c r="BK51" i="11"/>
  <c r="BO52" i="11"/>
  <c r="BO46" i="11"/>
  <c r="AA45" i="11"/>
  <c r="U47" i="11"/>
  <c r="AE52" i="11"/>
  <c r="AU43" i="11"/>
  <c r="M50" i="11"/>
  <c r="BG46" i="11"/>
  <c r="BO51" i="11"/>
  <c r="AA46" i="11"/>
  <c r="BM43" i="11"/>
  <c r="M51" i="11"/>
  <c r="AM48" i="11"/>
  <c r="Q51" i="11"/>
  <c r="Y47" i="11"/>
  <c r="U52" i="11"/>
  <c r="AC47" i="11"/>
  <c r="BO47" i="11"/>
  <c r="Y45" i="11"/>
  <c r="AY48" i="11"/>
  <c r="K45" i="11"/>
  <c r="AO51" i="11"/>
  <c r="AQ45" i="11"/>
  <c r="K48" i="11"/>
  <c r="AW49" i="11"/>
  <c r="AQ50" i="11"/>
  <c r="BA46" i="11"/>
  <c r="AA47" i="11"/>
  <c r="G49" i="11"/>
  <c r="BI43" i="11"/>
  <c r="BE45" i="11"/>
  <c r="I51" i="11"/>
  <c r="AO44" i="11"/>
  <c r="G47" i="11"/>
  <c r="AG44" i="11"/>
  <c r="AE46" i="11"/>
  <c r="Y43" i="11"/>
  <c r="AE44" i="11"/>
  <c r="AO43" i="11"/>
  <c r="AS50" i="11"/>
  <c r="BR450" i="11" l="1"/>
  <c r="BR242" i="11"/>
  <c r="H504" i="11"/>
  <c r="BR504" i="11"/>
  <c r="BR45" i="11"/>
  <c r="BR373" i="11"/>
  <c r="BR484" i="11"/>
  <c r="G141" i="11"/>
  <c r="BR142" i="11"/>
  <c r="BR46" i="11"/>
  <c r="BR44" i="11"/>
  <c r="BR47" i="11"/>
  <c r="BR43" i="11"/>
  <c r="BR364" i="11"/>
  <c r="BR392" i="11"/>
  <c r="BR49" i="11"/>
  <c r="G131" i="11"/>
  <c r="BR132" i="11"/>
  <c r="BR50" i="11"/>
  <c r="G195" i="11"/>
  <c r="BR196" i="11"/>
  <c r="BR113" i="11"/>
  <c r="BR51" i="11"/>
  <c r="BR52" i="11"/>
  <c r="BR48" i="11"/>
  <c r="BR384" i="11"/>
  <c r="BR353" i="11"/>
  <c r="BR411" i="11"/>
  <c r="BI42" i="11"/>
  <c r="BO42" i="11"/>
  <c r="I42" i="11"/>
  <c r="BO131" i="11"/>
  <c r="BP131" i="11" s="1"/>
  <c r="G42" i="11"/>
  <c r="BG42" i="11"/>
  <c r="BK42" i="11"/>
  <c r="J131" i="11"/>
  <c r="BL131" i="11"/>
  <c r="BM131" i="11"/>
  <c r="BN131" i="11" s="1"/>
  <c r="BJ131" i="11"/>
  <c r="AF353" i="11"/>
  <c r="AL353" i="11"/>
  <c r="Z353" i="11"/>
  <c r="BB353" i="11"/>
  <c r="J353" i="11"/>
  <c r="T353" i="11"/>
  <c r="R353" i="11"/>
  <c r="AT353" i="11"/>
  <c r="AB353" i="11"/>
  <c r="AH353" i="11"/>
  <c r="P353" i="11"/>
  <c r="AR353" i="11"/>
  <c r="BL353" i="11"/>
  <c r="BD353" i="11"/>
  <c r="AD353" i="11"/>
  <c r="AN353" i="11"/>
  <c r="N353" i="11"/>
  <c r="AX353" i="11"/>
  <c r="BP353" i="11"/>
  <c r="BO352" i="11"/>
  <c r="AV353" i="11"/>
  <c r="H242" i="11"/>
  <c r="BQ242" i="11" s="1"/>
  <c r="BR131" i="11" l="1"/>
  <c r="H532" i="7"/>
  <c r="D94" i="19" s="1"/>
  <c r="H531" i="7"/>
  <c r="D91" i="19" s="1"/>
  <c r="H512" i="7"/>
  <c r="H18" i="7" l="1"/>
  <c r="H17" i="7" s="1"/>
  <c r="H16" i="7" s="1"/>
  <c r="BQ9" i="11" l="1"/>
  <c r="H529" i="7" l="1"/>
  <c r="D85" i="19" s="1"/>
  <c r="BO30" i="11"/>
  <c r="AG30" i="11"/>
  <c r="BE30" i="11"/>
  <c r="AI30" i="11"/>
  <c r="AW30" i="11"/>
  <c r="O30" i="11"/>
  <c r="BA30" i="11"/>
  <c r="G30" i="11"/>
  <c r="AU30" i="11"/>
  <c r="BI30" i="11"/>
  <c r="AA30" i="11"/>
  <c r="BM30" i="11"/>
  <c r="S30" i="11"/>
  <c r="BG30" i="11"/>
  <c r="AM30" i="11"/>
  <c r="AE30" i="11"/>
  <c r="U30" i="11"/>
  <c r="I30" i="11"/>
  <c r="M30" i="11"/>
  <c r="AY30" i="11"/>
  <c r="Q30" i="11"/>
  <c r="AQ30" i="11"/>
  <c r="AS30" i="11"/>
  <c r="K30" i="11"/>
  <c r="Y30" i="11"/>
  <c r="BK30" i="11"/>
  <c r="AC30" i="11"/>
  <c r="BC30" i="11"/>
  <c r="W30" i="11"/>
  <c r="AK30" i="11"/>
  <c r="AO30" i="11"/>
  <c r="BQ66" i="11"/>
  <c r="BR30" i="11" l="1"/>
  <c r="J67" i="19"/>
  <c r="I67" i="19"/>
  <c r="H67" i="19"/>
  <c r="H5" i="7" s="1"/>
  <c r="B5" i="21" s="1"/>
  <c r="G67" i="19"/>
  <c r="F67" i="19"/>
  <c r="H4" i="7" s="1"/>
  <c r="E22" i="21" l="1"/>
  <c r="K66" i="19" l="1"/>
  <c r="K65" i="19"/>
  <c r="K64" i="19"/>
  <c r="K63" i="19"/>
  <c r="K62" i="19"/>
  <c r="K56" i="19"/>
  <c r="K55" i="19"/>
  <c r="K54" i="19"/>
  <c r="K53" i="19"/>
  <c r="K52" i="19"/>
  <c r="L52" i="19" s="1"/>
  <c r="K67" i="19" l="1"/>
  <c r="K113" i="19" s="1"/>
  <c r="J5" i="11" l="1"/>
  <c r="L5" i="11" l="1"/>
  <c r="N5" i="11" l="1"/>
  <c r="P5" i="11" l="1"/>
  <c r="D11" i="11"/>
  <c r="D80" i="11"/>
  <c r="R5" i="11" l="1"/>
  <c r="AE81" i="11"/>
  <c r="AE80" i="11" s="1"/>
  <c r="BK25" i="11"/>
  <c r="AS25" i="11"/>
  <c r="AK25" i="11"/>
  <c r="G25" i="11"/>
  <c r="BC25" i="11"/>
  <c r="AA25" i="11"/>
  <c r="Q25" i="11"/>
  <c r="BG25" i="11"/>
  <c r="BA25" i="11"/>
  <c r="U25" i="11"/>
  <c r="AM25" i="11"/>
  <c r="AE25" i="11"/>
  <c r="K25" i="11"/>
  <c r="AC25" i="11"/>
  <c r="BE25" i="11"/>
  <c r="BO25" i="11"/>
  <c r="S25" i="11"/>
  <c r="AI25" i="11"/>
  <c r="AY25" i="11"/>
  <c r="AG25" i="11"/>
  <c r="AW25" i="11"/>
  <c r="AQ25" i="11"/>
  <c r="I25" i="11"/>
  <c r="AU25" i="11"/>
  <c r="BM25" i="11"/>
  <c r="Y25" i="11"/>
  <c r="AO25" i="11"/>
  <c r="M25" i="11"/>
  <c r="W25" i="11"/>
  <c r="BI25" i="11"/>
  <c r="O25" i="11"/>
  <c r="BK29" i="11"/>
  <c r="AS29" i="11"/>
  <c r="G29" i="11"/>
  <c r="AM29" i="11"/>
  <c r="Q29" i="11"/>
  <c r="W29" i="11"/>
  <c r="BI29" i="11"/>
  <c r="S29" i="11"/>
  <c r="AY29" i="11"/>
  <c r="AW29" i="11"/>
  <c r="K29" i="11"/>
  <c r="AE29" i="11"/>
  <c r="M29" i="11"/>
  <c r="AC29" i="11"/>
  <c r="AQ29" i="11"/>
  <c r="AI29" i="11"/>
  <c r="U29" i="11"/>
  <c r="AK29" i="11"/>
  <c r="BA29" i="11"/>
  <c r="AO29" i="11"/>
  <c r="I29" i="11"/>
  <c r="AU29" i="11"/>
  <c r="BC29" i="11"/>
  <c r="O29" i="11"/>
  <c r="BM29" i="11"/>
  <c r="AA29" i="11"/>
  <c r="AG29" i="11"/>
  <c r="BE29" i="11"/>
  <c r="BG29" i="11"/>
  <c r="Y29" i="11"/>
  <c r="BO29" i="11"/>
  <c r="BK26" i="11"/>
  <c r="AS26" i="11"/>
  <c r="K26" i="11"/>
  <c r="AG26" i="11"/>
  <c r="AQ26" i="11"/>
  <c r="BE26" i="11"/>
  <c r="I26" i="11"/>
  <c r="BI26" i="11"/>
  <c r="AC26" i="11"/>
  <c r="AW26" i="11"/>
  <c r="U26" i="11"/>
  <c r="BC26" i="11"/>
  <c r="O26" i="11"/>
  <c r="BM26" i="11"/>
  <c r="AM26" i="11"/>
  <c r="AU26" i="11"/>
  <c r="AK26" i="11"/>
  <c r="BO26" i="11"/>
  <c r="AA26" i="11"/>
  <c r="W26" i="11"/>
  <c r="Q26" i="11"/>
  <c r="G26" i="11"/>
  <c r="AO26" i="11"/>
  <c r="AI26" i="11"/>
  <c r="S26" i="11"/>
  <c r="AY26" i="11"/>
  <c r="Y26" i="11"/>
  <c r="M26" i="11"/>
  <c r="AE26" i="11"/>
  <c r="BG26" i="11"/>
  <c r="BA26" i="11"/>
  <c r="BO27" i="11"/>
  <c r="AS27" i="11"/>
  <c r="AG27" i="11"/>
  <c r="AU27" i="11"/>
  <c r="AK27" i="11"/>
  <c r="AO27" i="11"/>
  <c r="AC27" i="11"/>
  <c r="S27" i="11"/>
  <c r="I27" i="11"/>
  <c r="K27" i="11"/>
  <c r="BG27" i="11"/>
  <c r="AW27" i="11"/>
  <c r="O27" i="11"/>
  <c r="BM27" i="11"/>
  <c r="BA27" i="11"/>
  <c r="AE27" i="11"/>
  <c r="AM27" i="11"/>
  <c r="U27" i="11"/>
  <c r="BI27" i="11"/>
  <c r="AA27" i="11"/>
  <c r="AQ27" i="11"/>
  <c r="BC27" i="11"/>
  <c r="W27" i="11"/>
  <c r="M27" i="11"/>
  <c r="AY27" i="11"/>
  <c r="BK27" i="11"/>
  <c r="Q27" i="11"/>
  <c r="G27" i="11"/>
  <c r="BE27" i="11"/>
  <c r="AI27" i="11"/>
  <c r="Y27" i="11"/>
  <c r="M18" i="11"/>
  <c r="AY18" i="11"/>
  <c r="AQ18" i="11"/>
  <c r="BM18" i="11"/>
  <c r="AK18" i="11"/>
  <c r="AI18" i="11"/>
  <c r="K18" i="11"/>
  <c r="BC18" i="11"/>
  <c r="BE18" i="11"/>
  <c r="AA18" i="11"/>
  <c r="S18" i="11"/>
  <c r="BA18" i="11"/>
  <c r="Y18" i="11"/>
  <c r="BO18" i="11"/>
  <c r="Q18" i="11"/>
  <c r="AS18" i="11"/>
  <c r="AE18" i="11"/>
  <c r="G18" i="11"/>
  <c r="AO18" i="11"/>
  <c r="U18" i="11"/>
  <c r="BI18" i="11"/>
  <c r="AU18" i="11"/>
  <c r="AG18" i="11"/>
  <c r="BG18" i="11"/>
  <c r="AC18" i="11"/>
  <c r="BK18" i="11"/>
  <c r="W18" i="11"/>
  <c r="AM18" i="11"/>
  <c r="I18" i="11"/>
  <c r="O18" i="11"/>
  <c r="AW18" i="11"/>
  <c r="M14" i="11"/>
  <c r="AM14" i="11"/>
  <c r="AW14" i="11"/>
  <c r="AU14" i="11"/>
  <c r="BO14" i="11"/>
  <c r="U14" i="11"/>
  <c r="BK14" i="11"/>
  <c r="AY14" i="11"/>
  <c r="Q14" i="11"/>
  <c r="G14" i="11"/>
  <c r="K14" i="11"/>
  <c r="AG14" i="11"/>
  <c r="AA14" i="11"/>
  <c r="AK14" i="11"/>
  <c r="AQ14" i="11"/>
  <c r="I14" i="11"/>
  <c r="O14" i="11"/>
  <c r="AC14" i="11"/>
  <c r="S14" i="11"/>
  <c r="W14" i="11"/>
  <c r="AS14" i="11"/>
  <c r="Y14" i="11"/>
  <c r="BG14" i="11"/>
  <c r="BM14" i="11"/>
  <c r="BI14" i="11"/>
  <c r="AO14" i="11"/>
  <c r="AE14" i="11"/>
  <c r="AI14" i="11"/>
  <c r="BE14" i="11"/>
  <c r="BA14" i="11"/>
  <c r="BC14" i="11"/>
  <c r="AK16" i="11"/>
  <c r="Y16" i="11"/>
  <c r="BA16" i="11"/>
  <c r="BC16" i="11"/>
  <c r="AG16" i="11"/>
  <c r="O16" i="11"/>
  <c r="BM16" i="11"/>
  <c r="BO16" i="11"/>
  <c r="AS16" i="11"/>
  <c r="BI16" i="11"/>
  <c r="AC16" i="11"/>
  <c r="AI16" i="11"/>
  <c r="M16" i="11"/>
  <c r="AO16" i="11"/>
  <c r="BG16" i="11"/>
  <c r="BK16" i="11"/>
  <c r="AW16" i="11"/>
  <c r="G16" i="11"/>
  <c r="W16" i="11"/>
  <c r="BE16" i="11"/>
  <c r="AY16" i="11"/>
  <c r="AE16" i="11"/>
  <c r="U16" i="11"/>
  <c r="AA16" i="11"/>
  <c r="AM16" i="11"/>
  <c r="Q16" i="11"/>
  <c r="S16" i="11"/>
  <c r="AU16" i="11"/>
  <c r="K16" i="11"/>
  <c r="I16" i="11"/>
  <c r="AQ16" i="11"/>
  <c r="M13" i="11"/>
  <c r="AK13" i="11"/>
  <c r="AM13" i="11"/>
  <c r="AY13" i="11"/>
  <c r="BK13" i="11"/>
  <c r="Y13" i="11"/>
  <c r="AA13" i="11"/>
  <c r="AW13" i="11"/>
  <c r="U13" i="11"/>
  <c r="W13" i="11"/>
  <c r="BC13" i="11"/>
  <c r="BA13" i="11"/>
  <c r="K13" i="11"/>
  <c r="BO13" i="11"/>
  <c r="BG13" i="11"/>
  <c r="BE13" i="11"/>
  <c r="AQ13" i="11"/>
  <c r="AO13" i="11"/>
  <c r="O13" i="11"/>
  <c r="AI13" i="11"/>
  <c r="S13" i="11"/>
  <c r="Q13" i="11"/>
  <c r="I13" i="11"/>
  <c r="BI13" i="11"/>
  <c r="AU13" i="11"/>
  <c r="AS13" i="11"/>
  <c r="AE13" i="11"/>
  <c r="AC13" i="11"/>
  <c r="AG13" i="11"/>
  <c r="G13" i="11"/>
  <c r="BM13" i="11"/>
  <c r="AM15" i="11"/>
  <c r="M15" i="11"/>
  <c r="BK15" i="11"/>
  <c r="BI15" i="11"/>
  <c r="AW15" i="11"/>
  <c r="BA15" i="11"/>
  <c r="AQ15" i="11"/>
  <c r="U15" i="11"/>
  <c r="AK15" i="11"/>
  <c r="AY15" i="11"/>
  <c r="BM15" i="11"/>
  <c r="BC15" i="11"/>
  <c r="AS15" i="11"/>
  <c r="BG15" i="11"/>
  <c r="AU15" i="11"/>
  <c r="O15" i="11"/>
  <c r="AI15" i="11"/>
  <c r="BO15" i="11"/>
  <c r="BE15" i="11"/>
  <c r="AC15" i="11"/>
  <c r="W15" i="11"/>
  <c r="AE15" i="11"/>
  <c r="AA15" i="11"/>
  <c r="Q15" i="11"/>
  <c r="G15" i="11"/>
  <c r="AG15" i="11"/>
  <c r="K15" i="11"/>
  <c r="S15" i="11"/>
  <c r="AO15" i="11"/>
  <c r="I15" i="11"/>
  <c r="Y15" i="11"/>
  <c r="AA17" i="11"/>
  <c r="AW17" i="11"/>
  <c r="AM17" i="11"/>
  <c r="Y17" i="11"/>
  <c r="BK17" i="11"/>
  <c r="M17" i="11"/>
  <c r="AY17" i="11"/>
  <c r="O17" i="11"/>
  <c r="BI17" i="11"/>
  <c r="AQ17" i="11"/>
  <c r="BE17" i="11"/>
  <c r="BG17" i="11"/>
  <c r="BA17" i="11"/>
  <c r="BC17" i="11"/>
  <c r="AS17" i="11"/>
  <c r="Q17" i="11"/>
  <c r="AI17" i="11"/>
  <c r="AG17" i="11"/>
  <c r="BM17" i="11"/>
  <c r="BO17" i="11"/>
  <c r="K17" i="11"/>
  <c r="AK17" i="11"/>
  <c r="U17" i="11"/>
  <c r="AE17" i="11"/>
  <c r="AO17" i="11"/>
  <c r="G17" i="11"/>
  <c r="I17" i="11"/>
  <c r="W17" i="11"/>
  <c r="S17" i="11"/>
  <c r="AC17" i="11"/>
  <c r="AU17" i="11"/>
  <c r="BI12" i="11"/>
  <c r="AW12" i="11"/>
  <c r="AK12" i="11"/>
  <c r="Y12" i="11"/>
  <c r="M12" i="11"/>
  <c r="BC12" i="11"/>
  <c r="AE12" i="11"/>
  <c r="BG12" i="11"/>
  <c r="AU12" i="11"/>
  <c r="AI12" i="11"/>
  <c r="W12" i="11"/>
  <c r="K12" i="11"/>
  <c r="BO12" i="11"/>
  <c r="G12" i="11"/>
  <c r="BE12" i="11"/>
  <c r="AS12" i="11"/>
  <c r="AG12" i="11"/>
  <c r="U12" i="11"/>
  <c r="I12" i="11"/>
  <c r="AQ12" i="11"/>
  <c r="S12" i="11"/>
  <c r="BM12" i="11"/>
  <c r="BA12" i="11"/>
  <c r="AO12" i="11"/>
  <c r="AC12" i="11"/>
  <c r="BK12" i="11"/>
  <c r="AY12" i="11"/>
  <c r="AM12" i="11"/>
  <c r="AA12" i="11"/>
  <c r="O12" i="11"/>
  <c r="BI81" i="11"/>
  <c r="BI80" i="11" s="1"/>
  <c r="AW81" i="11"/>
  <c r="AW80" i="11" s="1"/>
  <c r="AK81" i="11"/>
  <c r="AK80" i="11" s="1"/>
  <c r="AL80" i="11" s="1"/>
  <c r="Y81" i="11"/>
  <c r="Y80" i="11" s="1"/>
  <c r="M81" i="11"/>
  <c r="M80" i="11" s="1"/>
  <c r="BG81" i="11"/>
  <c r="BG80" i="11" s="1"/>
  <c r="AU81" i="11"/>
  <c r="AU80" i="11" s="1"/>
  <c r="AI81" i="11"/>
  <c r="AI80" i="11" s="1"/>
  <c r="W81" i="11"/>
  <c r="W80" i="11" s="1"/>
  <c r="X80" i="11" s="1"/>
  <c r="K81" i="11"/>
  <c r="K80" i="11" s="1"/>
  <c r="BE81" i="11"/>
  <c r="BE80" i="11" s="1"/>
  <c r="AS81" i="11"/>
  <c r="AS80" i="11" s="1"/>
  <c r="AG81" i="11"/>
  <c r="AG80" i="11" s="1"/>
  <c r="U81" i="11"/>
  <c r="U80" i="11" s="1"/>
  <c r="I81" i="11"/>
  <c r="BM81" i="11"/>
  <c r="BM80" i="11" s="1"/>
  <c r="BA81" i="11"/>
  <c r="BA80" i="11" s="1"/>
  <c r="AO81" i="11"/>
  <c r="AO80" i="11" s="1"/>
  <c r="AC81" i="11"/>
  <c r="AC80" i="11" s="1"/>
  <c r="BK81" i="11"/>
  <c r="BK80" i="11" s="1"/>
  <c r="AY81" i="11"/>
  <c r="AY80" i="11" s="1"/>
  <c r="AZ80" i="11" s="1"/>
  <c r="AM81" i="11"/>
  <c r="AM80" i="11" s="1"/>
  <c r="AA81" i="11"/>
  <c r="AA80" i="11" s="1"/>
  <c r="O81" i="11"/>
  <c r="O80" i="11" s="1"/>
  <c r="BC81" i="11"/>
  <c r="BC80" i="11" s="1"/>
  <c r="AQ81" i="11"/>
  <c r="AQ80" i="11" s="1"/>
  <c r="S81" i="11"/>
  <c r="S80" i="11" s="1"/>
  <c r="T80" i="11" s="1"/>
  <c r="G81" i="11"/>
  <c r="BO81" i="11"/>
  <c r="BO80" i="11" s="1"/>
  <c r="BJ444" i="11"/>
  <c r="AW444" i="11"/>
  <c r="AX444" i="11" s="1"/>
  <c r="AK444" i="11"/>
  <c r="AL444" i="11" s="1"/>
  <c r="Y444" i="11"/>
  <c r="Z444" i="11" s="1"/>
  <c r="M444" i="11"/>
  <c r="N444" i="11" s="1"/>
  <c r="BP444" i="11"/>
  <c r="BA444" i="11"/>
  <c r="BB444" i="11" s="1"/>
  <c r="AM444" i="11"/>
  <c r="AN444" i="11" s="1"/>
  <c r="W444" i="11"/>
  <c r="X444" i="11" s="1"/>
  <c r="J444" i="11"/>
  <c r="BE444" i="11"/>
  <c r="BF444" i="11" s="1"/>
  <c r="AO444" i="11"/>
  <c r="AP444" i="11" s="1"/>
  <c r="U444" i="11"/>
  <c r="V444" i="11" s="1"/>
  <c r="AY444" i="11"/>
  <c r="AZ444" i="11" s="1"/>
  <c r="AG444" i="11"/>
  <c r="AH444" i="11" s="1"/>
  <c r="Q444" i="11"/>
  <c r="R444" i="11" s="1"/>
  <c r="BN444" i="11"/>
  <c r="AU444" i="11"/>
  <c r="AV444" i="11" s="1"/>
  <c r="AE444" i="11"/>
  <c r="AF444" i="11" s="1"/>
  <c r="O444" i="11"/>
  <c r="P444" i="11" s="1"/>
  <c r="BK444" i="11"/>
  <c r="BL444" i="11" s="1"/>
  <c r="AS444" i="11"/>
  <c r="AT444" i="11" s="1"/>
  <c r="AC444" i="11"/>
  <c r="AD444" i="11" s="1"/>
  <c r="K444" i="11"/>
  <c r="S444" i="11"/>
  <c r="T444" i="11" s="1"/>
  <c r="BG444" i="11"/>
  <c r="BH444" i="11" s="1"/>
  <c r="H444" i="11"/>
  <c r="BC444" i="11"/>
  <c r="BD444" i="11" s="1"/>
  <c r="AQ444" i="11"/>
  <c r="AR444" i="11" s="1"/>
  <c r="AI444" i="11"/>
  <c r="AJ444" i="11" s="1"/>
  <c r="AA444" i="11"/>
  <c r="AB444" i="11" s="1"/>
  <c r="BM64" i="11"/>
  <c r="BA64" i="11"/>
  <c r="AO64" i="11"/>
  <c r="AC64" i="11"/>
  <c r="BK64" i="11"/>
  <c r="AY64" i="11"/>
  <c r="AM64" i="11"/>
  <c r="AA64" i="11"/>
  <c r="O64" i="11"/>
  <c r="BI64" i="11"/>
  <c r="AW64" i="11"/>
  <c r="AK64" i="11"/>
  <c r="Y64" i="11"/>
  <c r="M64" i="11"/>
  <c r="BE64" i="11"/>
  <c r="AS64" i="11"/>
  <c r="AG64" i="11"/>
  <c r="U64" i="11"/>
  <c r="I64" i="11"/>
  <c r="BO64" i="11"/>
  <c r="BC64" i="11"/>
  <c r="AQ64" i="11"/>
  <c r="AE64" i="11"/>
  <c r="S64" i="11"/>
  <c r="G64" i="11"/>
  <c r="AI64" i="11"/>
  <c r="W64" i="11"/>
  <c r="K64" i="11"/>
  <c r="BG64" i="11"/>
  <c r="AU64" i="11"/>
  <c r="AG324" i="11"/>
  <c r="T5" i="11" l="1"/>
  <c r="BR18" i="11"/>
  <c r="BR29" i="11"/>
  <c r="L444" i="11"/>
  <c r="BR444" i="11"/>
  <c r="BR15" i="11"/>
  <c r="BR14" i="11"/>
  <c r="BR13" i="11"/>
  <c r="BR17" i="11"/>
  <c r="G80" i="11"/>
  <c r="BR25" i="11"/>
  <c r="BR27" i="11"/>
  <c r="BR16" i="11"/>
  <c r="BR26" i="11"/>
  <c r="BO11" i="11"/>
  <c r="BM11" i="11"/>
  <c r="G11" i="11"/>
  <c r="BG11" i="11"/>
  <c r="I80" i="11"/>
  <c r="J80" i="11" s="1"/>
  <c r="I11" i="11"/>
  <c r="S11" i="11"/>
  <c r="P80" i="11"/>
  <c r="BD80" i="11"/>
  <c r="AD80" i="11"/>
  <c r="AH80" i="11"/>
  <c r="AV80" i="11"/>
  <c r="BJ80" i="11"/>
  <c r="BP80" i="11"/>
  <c r="AB80" i="11"/>
  <c r="AN80" i="11"/>
  <c r="BN80" i="11"/>
  <c r="L80" i="11"/>
  <c r="Z80" i="11"/>
  <c r="AP80" i="11"/>
  <c r="AT80" i="11"/>
  <c r="BH80" i="11"/>
  <c r="BB80" i="11"/>
  <c r="BF80" i="11"/>
  <c r="N80" i="11"/>
  <c r="AR80" i="11"/>
  <c r="BL80" i="11"/>
  <c r="V80" i="11"/>
  <c r="AJ80" i="11"/>
  <c r="AX80" i="11"/>
  <c r="AF80" i="11"/>
  <c r="E14" i="21"/>
  <c r="AK265" i="11"/>
  <c r="AL265" i="11" s="1"/>
  <c r="AO265" i="11"/>
  <c r="AP265" i="11" s="1"/>
  <c r="I265" i="11"/>
  <c r="W265" i="11"/>
  <c r="X265" i="11" s="1"/>
  <c r="BI265" i="11"/>
  <c r="BJ265" i="11" s="1"/>
  <c r="BM265" i="11"/>
  <c r="BN265" i="11" s="1"/>
  <c r="S265" i="11"/>
  <c r="T265" i="11" s="1"/>
  <c r="U265" i="11"/>
  <c r="V265" i="11" s="1"/>
  <c r="AI265" i="11"/>
  <c r="AJ265" i="11" s="1"/>
  <c r="O265" i="11"/>
  <c r="P265" i="11" s="1"/>
  <c r="Y265" i="11"/>
  <c r="Z265" i="11" s="1"/>
  <c r="AE265" i="11"/>
  <c r="AF265" i="11" s="1"/>
  <c r="AG265" i="11"/>
  <c r="AH265" i="11" s="1"/>
  <c r="AU265" i="11"/>
  <c r="AV265" i="11" s="1"/>
  <c r="AC265" i="11"/>
  <c r="AD265" i="11" s="1"/>
  <c r="AM265" i="11"/>
  <c r="AN265" i="11" s="1"/>
  <c r="AW265" i="11"/>
  <c r="AX265" i="11" s="1"/>
  <c r="AQ265" i="11"/>
  <c r="AR265" i="11" s="1"/>
  <c r="AS265" i="11"/>
  <c r="AT265" i="11" s="1"/>
  <c r="BG265" i="11"/>
  <c r="BH265" i="11" s="1"/>
  <c r="BA265" i="11"/>
  <c r="BB265" i="11" s="1"/>
  <c r="BK265" i="11"/>
  <c r="BL265" i="11" s="1"/>
  <c r="AA265" i="11"/>
  <c r="AB265" i="11" s="1"/>
  <c r="BC265" i="11"/>
  <c r="BD265" i="11" s="1"/>
  <c r="BE265" i="11"/>
  <c r="BF265" i="11" s="1"/>
  <c r="M265" i="11"/>
  <c r="N265" i="11" s="1"/>
  <c r="Q265" i="11"/>
  <c r="R265" i="11" s="1"/>
  <c r="AY265" i="11"/>
  <c r="AZ265" i="11" s="1"/>
  <c r="BP265" i="11"/>
  <c r="K265" i="11"/>
  <c r="L265" i="11" s="1"/>
  <c r="E31" i="21"/>
  <c r="AA141" i="11"/>
  <c r="AB141" i="11" s="1"/>
  <c r="J141" i="11"/>
  <c r="AM141" i="11"/>
  <c r="AN141" i="11" s="1"/>
  <c r="AK141" i="11"/>
  <c r="AL141" i="11" s="1"/>
  <c r="Q141" i="11"/>
  <c r="R141" i="11" s="1"/>
  <c r="W141" i="11"/>
  <c r="X141" i="11" s="1"/>
  <c r="AO141" i="11"/>
  <c r="AP141" i="11" s="1"/>
  <c r="AG141" i="11"/>
  <c r="AH141" i="11" s="1"/>
  <c r="K141" i="11"/>
  <c r="AC141" i="11"/>
  <c r="AD141" i="11" s="1"/>
  <c r="U141" i="11"/>
  <c r="V141" i="11" s="1"/>
  <c r="AC223" i="11"/>
  <c r="AD223" i="11" s="1"/>
  <c r="AI141" i="11"/>
  <c r="AJ141" i="11" s="1"/>
  <c r="O141" i="11"/>
  <c r="P141" i="11" s="1"/>
  <c r="J223" i="11"/>
  <c r="K324" i="11"/>
  <c r="AI99" i="11"/>
  <c r="AJ99" i="11" s="1"/>
  <c r="AK42" i="11"/>
  <c r="AL42" i="11" s="1"/>
  <c r="W314" i="11"/>
  <c r="X314" i="11" s="1"/>
  <c r="AE314" i="11"/>
  <c r="AF314" i="11" s="1"/>
  <c r="M461" i="11"/>
  <c r="N461" i="11" s="1"/>
  <c r="AM461" i="11"/>
  <c r="AN461" i="11" s="1"/>
  <c r="Q461" i="11"/>
  <c r="R461" i="11" s="1"/>
  <c r="AC461" i="11"/>
  <c r="AD461" i="11" s="1"/>
  <c r="AO11" i="11"/>
  <c r="AS11" i="11"/>
  <c r="AI314" i="11"/>
  <c r="AJ314" i="11" s="1"/>
  <c r="Y461" i="11"/>
  <c r="Z461" i="11" s="1"/>
  <c r="AO461" i="11"/>
  <c r="AP461" i="11" s="1"/>
  <c r="BE11" i="11"/>
  <c r="AE99" i="11"/>
  <c r="AF99" i="11" s="1"/>
  <c r="U223" i="11"/>
  <c r="V223" i="11" s="1"/>
  <c r="O223" i="11"/>
  <c r="P223" i="11" s="1"/>
  <c r="Q324" i="11"/>
  <c r="R324" i="11" s="1"/>
  <c r="W324" i="11"/>
  <c r="X324" i="11" s="1"/>
  <c r="O324" i="11"/>
  <c r="P324" i="11" s="1"/>
  <c r="AA99" i="11"/>
  <c r="AB99" i="11" s="1"/>
  <c r="M141" i="11"/>
  <c r="N141" i="11" s="1"/>
  <c r="S141" i="11"/>
  <c r="T141" i="11" s="1"/>
  <c r="K42" i="11"/>
  <c r="M314" i="11"/>
  <c r="N314" i="11" s="1"/>
  <c r="Q314" i="11"/>
  <c r="R314" i="11" s="1"/>
  <c r="AI461" i="11"/>
  <c r="AJ461" i="11" s="1"/>
  <c r="BA11" i="11"/>
  <c r="AE11" i="11"/>
  <c r="AC324" i="11"/>
  <c r="AD324" i="11" s="1"/>
  <c r="AE42" i="11"/>
  <c r="AF42" i="11" s="1"/>
  <c r="AA223" i="11"/>
  <c r="AB223" i="11" s="1"/>
  <c r="U324" i="11"/>
  <c r="V324" i="11" s="1"/>
  <c r="J324" i="11"/>
  <c r="AI324" i="11"/>
  <c r="AJ324" i="11" s="1"/>
  <c r="AA324" i="11"/>
  <c r="AB324" i="11" s="1"/>
  <c r="AO99" i="11"/>
  <c r="AP99" i="11" s="1"/>
  <c r="I99" i="11"/>
  <c r="AM99" i="11"/>
  <c r="AN99" i="11" s="1"/>
  <c r="Y141" i="11"/>
  <c r="Z141" i="11" s="1"/>
  <c r="AE141" i="11"/>
  <c r="AF141" i="11" s="1"/>
  <c r="AC42" i="11"/>
  <c r="AD42" i="11" s="1"/>
  <c r="W42" i="11"/>
  <c r="X42" i="11" s="1"/>
  <c r="AC314" i="11"/>
  <c r="AD314" i="11" s="1"/>
  <c r="AE461" i="11"/>
  <c r="AF461" i="11" s="1"/>
  <c r="W461" i="11"/>
  <c r="X461" i="11" s="1"/>
  <c r="O11" i="11"/>
  <c r="BC11" i="11"/>
  <c r="O99" i="11"/>
  <c r="P99" i="11" s="1"/>
  <c r="S223" i="11"/>
  <c r="T223" i="11" s="1"/>
  <c r="AM223" i="11"/>
  <c r="AN223" i="11" s="1"/>
  <c r="AO324" i="11"/>
  <c r="AP324" i="11" s="1"/>
  <c r="AE324" i="11"/>
  <c r="AF324" i="11" s="1"/>
  <c r="AM324" i="11"/>
  <c r="AN324" i="11" s="1"/>
  <c r="U99" i="11"/>
  <c r="V99" i="11" s="1"/>
  <c r="M99" i="11"/>
  <c r="N99" i="11" s="1"/>
  <c r="AO42" i="11"/>
  <c r="AP42" i="11" s="1"/>
  <c r="AI42" i="11"/>
  <c r="AJ42" i="11" s="1"/>
  <c r="O42" i="11"/>
  <c r="P42" i="11" s="1"/>
  <c r="U314" i="11"/>
  <c r="V314" i="11" s="1"/>
  <c r="J461" i="11"/>
  <c r="AA11" i="11"/>
  <c r="M11" i="11"/>
  <c r="AE223" i="11"/>
  <c r="AF223" i="11" s="1"/>
  <c r="AC99" i="11"/>
  <c r="AD99" i="11" s="1"/>
  <c r="M223" i="11"/>
  <c r="N223" i="11" s="1"/>
  <c r="K223" i="11"/>
  <c r="Y99" i="11"/>
  <c r="Z99" i="11" s="1"/>
  <c r="J42" i="11"/>
  <c r="AA42" i="11"/>
  <c r="AB42" i="11" s="1"/>
  <c r="O314" i="11"/>
  <c r="P314" i="11" s="1"/>
  <c r="O461" i="11"/>
  <c r="P461" i="11" s="1"/>
  <c r="U461" i="11"/>
  <c r="V461" i="11" s="1"/>
  <c r="AM11" i="11"/>
  <c r="AQ11" i="11"/>
  <c r="K11" i="11"/>
  <c r="Y11" i="11"/>
  <c r="AG223" i="11"/>
  <c r="AH223" i="11" s="1"/>
  <c r="W223" i="11"/>
  <c r="X223" i="11" s="1"/>
  <c r="S324" i="11"/>
  <c r="T324" i="11" s="1"/>
  <c r="M324" i="11"/>
  <c r="N324" i="11" s="1"/>
  <c r="Y324" i="11"/>
  <c r="Z324" i="11" s="1"/>
  <c r="AK99" i="11"/>
  <c r="AL99" i="11" s="1"/>
  <c r="U42" i="11"/>
  <c r="V42" i="11" s="1"/>
  <c r="AM42" i="11"/>
  <c r="AN42" i="11" s="1"/>
  <c r="AG314" i="11"/>
  <c r="AH314" i="11" s="1"/>
  <c r="Y314" i="11"/>
  <c r="Z314" i="11" s="1"/>
  <c r="AA314" i="11"/>
  <c r="AB314" i="11" s="1"/>
  <c r="AK461" i="11"/>
  <c r="AL461" i="11" s="1"/>
  <c r="K461" i="11"/>
  <c r="AG461" i="11"/>
  <c r="AH461" i="11" s="1"/>
  <c r="AY11" i="11"/>
  <c r="W11" i="11"/>
  <c r="AK11" i="11"/>
  <c r="AK223" i="11"/>
  <c r="AL223" i="11" s="1"/>
  <c r="Y223" i="11"/>
  <c r="Z223" i="11" s="1"/>
  <c r="AI223" i="11"/>
  <c r="AJ223" i="11" s="1"/>
  <c r="Q223" i="11"/>
  <c r="R223" i="11" s="1"/>
  <c r="AH324" i="11"/>
  <c r="AK324" i="11"/>
  <c r="AL324" i="11" s="1"/>
  <c r="S99" i="11"/>
  <c r="T99" i="11" s="1"/>
  <c r="K99" i="11"/>
  <c r="L99" i="11" s="1"/>
  <c r="AG42" i="11"/>
  <c r="AH42" i="11" s="1"/>
  <c r="M42" i="11"/>
  <c r="N42" i="11" s="1"/>
  <c r="AK314" i="11"/>
  <c r="AL314" i="11" s="1"/>
  <c r="AM314" i="11"/>
  <c r="AN314" i="11" s="1"/>
  <c r="AA461" i="11"/>
  <c r="AB461" i="11" s="1"/>
  <c r="U11" i="11"/>
  <c r="AI11" i="11"/>
  <c r="AW11" i="11"/>
  <c r="AG99" i="11"/>
  <c r="AH99" i="11" s="1"/>
  <c r="AO223" i="11"/>
  <c r="AP223" i="11" s="1"/>
  <c r="AK404" i="11"/>
  <c r="W99" i="11"/>
  <c r="X99" i="11" s="1"/>
  <c r="S42" i="11"/>
  <c r="T42" i="11" s="1"/>
  <c r="Y42" i="11"/>
  <c r="Z42" i="11" s="1"/>
  <c r="J314" i="11"/>
  <c r="K314" i="11"/>
  <c r="S314" i="11"/>
  <c r="T314" i="11" s="1"/>
  <c r="S461" i="11"/>
  <c r="T461" i="11" s="1"/>
  <c r="AC11" i="11"/>
  <c r="AG11" i="11"/>
  <c r="AU11" i="11"/>
  <c r="AS324" i="11"/>
  <c r="AT324" i="11" s="1"/>
  <c r="BE324" i="11"/>
  <c r="BF324" i="11" s="1"/>
  <c r="BH324" i="11"/>
  <c r="AY324" i="11"/>
  <c r="AZ324" i="11" s="1"/>
  <c r="BL324" i="11"/>
  <c r="AQ324" i="11"/>
  <c r="AR324" i="11" s="1"/>
  <c r="BC324" i="11"/>
  <c r="BD324" i="11" s="1"/>
  <c r="BP324" i="11"/>
  <c r="BI324" i="11"/>
  <c r="BJ324" i="11" s="1"/>
  <c r="BN324" i="11"/>
  <c r="AW324" i="11"/>
  <c r="AX324" i="11" s="1"/>
  <c r="BA324" i="11"/>
  <c r="BB324" i="11" s="1"/>
  <c r="AU324" i="11"/>
  <c r="AV324" i="11" s="1"/>
  <c r="BA461" i="11"/>
  <c r="BB461" i="11" s="1"/>
  <c r="BC461" i="11"/>
  <c r="BD461" i="11" s="1"/>
  <c r="AU461" i="11"/>
  <c r="AV461" i="11" s="1"/>
  <c r="BI461" i="11"/>
  <c r="BJ461" i="11" s="1"/>
  <c r="AW461" i="11"/>
  <c r="AX461" i="11" s="1"/>
  <c r="BM461" i="11"/>
  <c r="BN461" i="11" s="1"/>
  <c r="AS461" i="11"/>
  <c r="AT461" i="11" s="1"/>
  <c r="BP461" i="11"/>
  <c r="AQ461" i="11"/>
  <c r="AR461" i="11" s="1"/>
  <c r="BE461" i="11"/>
  <c r="BF461" i="11" s="1"/>
  <c r="BG461" i="11"/>
  <c r="BH461" i="11" s="1"/>
  <c r="BL461" i="11"/>
  <c r="AY461" i="11"/>
  <c r="AZ461" i="11" s="1"/>
  <c r="V5" i="11" l="1"/>
  <c r="L42" i="11"/>
  <c r="L324" i="11"/>
  <c r="BR324" i="11"/>
  <c r="L223" i="11"/>
  <c r="L461" i="11"/>
  <c r="BR461" i="11"/>
  <c r="L314" i="11"/>
  <c r="L141" i="11"/>
  <c r="J265" i="11"/>
  <c r="BR265" i="11"/>
  <c r="J99" i="11"/>
  <c r="AK352" i="11"/>
  <c r="H265" i="11"/>
  <c r="K404" i="11"/>
  <c r="AC404" i="11"/>
  <c r="AE404" i="11"/>
  <c r="Y404" i="11"/>
  <c r="U404" i="11"/>
  <c r="AM404" i="11"/>
  <c r="O404" i="11"/>
  <c r="W404" i="11"/>
  <c r="S404" i="11"/>
  <c r="AA404" i="11"/>
  <c r="Q404" i="11"/>
  <c r="AG404" i="11"/>
  <c r="AI404" i="11"/>
  <c r="M404" i="11"/>
  <c r="AL404" i="11"/>
  <c r="BC404" i="11"/>
  <c r="AQ404" i="11"/>
  <c r="AW404" i="11"/>
  <c r="BE404" i="11"/>
  <c r="BP404" i="11"/>
  <c r="AY404" i="11"/>
  <c r="AO404" i="11"/>
  <c r="BA404" i="11"/>
  <c r="AS404" i="11"/>
  <c r="BM404" i="11"/>
  <c r="AU404" i="11"/>
  <c r="BQ444" i="11"/>
  <c r="H423" i="11"/>
  <c r="BQ423" i="11" s="1"/>
  <c r="BQ434" i="11"/>
  <c r="H450" i="11"/>
  <c r="BQ450" i="11" s="1"/>
  <c r="BQ439" i="11"/>
  <c r="H392" i="11"/>
  <c r="BQ392" i="11" s="1"/>
  <c r="H461" i="11"/>
  <c r="H353" i="11"/>
  <c r="C67" i="19"/>
  <c r="K110" i="19" l="1"/>
  <c r="K97" i="19"/>
  <c r="K101" i="19"/>
  <c r="BQ265" i="11"/>
  <c r="C8" i="7"/>
  <c r="K98" i="19"/>
  <c r="K114" i="19"/>
  <c r="X5" i="11"/>
  <c r="BQ461" i="11"/>
  <c r="BR404" i="11"/>
  <c r="BH404" i="11"/>
  <c r="BG352" i="11"/>
  <c r="AB404" i="11"/>
  <c r="AA352" i="11"/>
  <c r="Z404" i="11"/>
  <c r="Y352" i="11"/>
  <c r="J404" i="11"/>
  <c r="I352" i="11"/>
  <c r="T404" i="11"/>
  <c r="S352" i="11"/>
  <c r="AF404" i="11"/>
  <c r="AE352" i="11"/>
  <c r="AP404" i="11"/>
  <c r="AO352" i="11"/>
  <c r="AX404" i="11"/>
  <c r="AW352" i="11"/>
  <c r="N404" i="11"/>
  <c r="M352" i="11"/>
  <c r="X404" i="11"/>
  <c r="W352" i="11"/>
  <c r="AD404" i="11"/>
  <c r="AC352" i="11"/>
  <c r="AT404" i="11"/>
  <c r="AS352" i="11"/>
  <c r="AZ404" i="11"/>
  <c r="AY352" i="11"/>
  <c r="AR404" i="11"/>
  <c r="AQ352" i="11"/>
  <c r="AJ404" i="11"/>
  <c r="AI352" i="11"/>
  <c r="P404" i="11"/>
  <c r="O352" i="11"/>
  <c r="L404" i="11"/>
  <c r="K352" i="11"/>
  <c r="BF404" i="11"/>
  <c r="BE352" i="11"/>
  <c r="AV404" i="11"/>
  <c r="AU352" i="11"/>
  <c r="BJ404" i="11"/>
  <c r="BI352" i="11"/>
  <c r="BL404" i="11"/>
  <c r="BK352" i="11"/>
  <c r="AH404" i="11"/>
  <c r="AG352" i="11"/>
  <c r="AN404" i="11"/>
  <c r="AM352" i="11"/>
  <c r="BB404" i="11"/>
  <c r="BA352" i="11"/>
  <c r="BN404" i="11"/>
  <c r="BM352" i="11"/>
  <c r="BD404" i="11"/>
  <c r="BC352" i="11"/>
  <c r="R404" i="11"/>
  <c r="Q352" i="11"/>
  <c r="V404" i="11"/>
  <c r="U352" i="11"/>
  <c r="D5" i="21"/>
  <c r="H404" i="11"/>
  <c r="H411" i="11"/>
  <c r="BQ411" i="11" s="1"/>
  <c r="BQ353" i="11"/>
  <c r="B10" i="14"/>
  <c r="B9" i="14"/>
  <c r="B15" i="14"/>
  <c r="B14" i="14"/>
  <c r="B13" i="14"/>
  <c r="B12" i="14"/>
  <c r="B11" i="14"/>
  <c r="Z5" i="11" l="1"/>
  <c r="U15" i="14"/>
  <c r="Q15" i="14"/>
  <c r="AG15" i="14"/>
  <c r="X15" i="14"/>
  <c r="V15" i="14"/>
  <c r="T15" i="14"/>
  <c r="AC15" i="14"/>
  <c r="AD15" i="14"/>
  <c r="AA15" i="14"/>
  <c r="Z15" i="14"/>
  <c r="AE15" i="14"/>
  <c r="AF15" i="14"/>
  <c r="P15" i="14"/>
  <c r="Y15" i="14"/>
  <c r="R15" i="14"/>
  <c r="S15" i="14"/>
  <c r="AB15" i="14"/>
  <c r="W15" i="14"/>
  <c r="BQ404" i="11"/>
  <c r="F22" i="21"/>
  <c r="F14" i="21"/>
  <c r="F31" i="21"/>
  <c r="D54" i="8"/>
  <c r="C54" i="8"/>
  <c r="D53" i="8"/>
  <c r="C53" i="8"/>
  <c r="D52" i="8"/>
  <c r="C52" i="8"/>
  <c r="D51" i="8"/>
  <c r="C51" i="8"/>
  <c r="D50" i="8"/>
  <c r="C50" i="8"/>
  <c r="D49" i="8"/>
  <c r="C49" i="8"/>
  <c r="D48" i="8"/>
  <c r="C48" i="8"/>
  <c r="D47" i="8"/>
  <c r="C47" i="8"/>
  <c r="D46" i="8"/>
  <c r="C46" i="8"/>
  <c r="D45" i="8"/>
  <c r="C45" i="8"/>
  <c r="D44" i="8"/>
  <c r="C44" i="8"/>
  <c r="D43" i="8"/>
  <c r="C43" i="8"/>
  <c r="D42" i="8"/>
  <c r="C42" i="8"/>
  <c r="C41" i="8"/>
  <c r="C40" i="8"/>
  <c r="C39" i="8"/>
  <c r="C38" i="8"/>
  <c r="C37" i="8"/>
  <c r="C36" i="8"/>
  <c r="C35" i="8"/>
  <c r="C34" i="8"/>
  <c r="C33" i="8"/>
  <c r="D101" i="19" l="1"/>
  <c r="F101" i="19" s="1"/>
  <c r="H49" i="21"/>
  <c r="E49" i="21"/>
  <c r="F49" i="21"/>
  <c r="BQ504" i="11" l="1"/>
  <c r="D27" i="8" l="1"/>
  <c r="D26" i="8"/>
  <c r="F33" i="21" l="1"/>
  <c r="E33" i="21"/>
  <c r="F32" i="21"/>
  <c r="E32" i="21"/>
  <c r="F30" i="21"/>
  <c r="E30" i="21"/>
  <c r="BA314" i="11"/>
  <c r="BB314" i="11" s="1"/>
  <c r="AQ314" i="11"/>
  <c r="AR314" i="11" s="1"/>
  <c r="BC314" i="11"/>
  <c r="BD314" i="11" s="1"/>
  <c r="BE314" i="11"/>
  <c r="BF314" i="11" s="1"/>
  <c r="AY314" i="11"/>
  <c r="AZ314" i="11" s="1"/>
  <c r="AS314" i="11"/>
  <c r="AT314" i="11" s="1"/>
  <c r="AU314" i="11"/>
  <c r="AV314" i="11" s="1"/>
  <c r="BH314" i="11"/>
  <c r="BJ314" i="11"/>
  <c r="AO314" i="11"/>
  <c r="AW314" i="11"/>
  <c r="AX314" i="11" s="1"/>
  <c r="BL314" i="11"/>
  <c r="BN314" i="11"/>
  <c r="BP314" i="11"/>
  <c r="C32" i="8"/>
  <c r="C31" i="8"/>
  <c r="C30" i="8"/>
  <c r="C29" i="8"/>
  <c r="C28" i="8"/>
  <c r="C27" i="8"/>
  <c r="C26" i="8"/>
  <c r="C25" i="8"/>
  <c r="C24" i="8"/>
  <c r="C23" i="8"/>
  <c r="C22" i="8"/>
  <c r="C21" i="8"/>
  <c r="C20" i="8"/>
  <c r="C19" i="8"/>
  <c r="C18" i="8"/>
  <c r="C17" i="8"/>
  <c r="C16" i="8"/>
  <c r="C15" i="8"/>
  <c r="C14" i="8"/>
  <c r="C13" i="8"/>
  <c r="C12" i="8"/>
  <c r="C11" i="8"/>
  <c r="C10" i="8"/>
  <c r="C9" i="8"/>
  <c r="C8" i="8"/>
  <c r="C7" i="8"/>
  <c r="AP314" i="11" l="1"/>
  <c r="BR314" i="11"/>
  <c r="H314" i="11"/>
  <c r="BQ314" i="11" l="1"/>
  <c r="D8" i="11"/>
  <c r="J14" i="7"/>
  <c r="C10" i="21" s="1"/>
  <c r="D7" i="8"/>
  <c r="L66" i="19"/>
  <c r="L65" i="19"/>
  <c r="L64" i="19"/>
  <c r="L63" i="19"/>
  <c r="L62" i="19"/>
  <c r="L56" i="19"/>
  <c r="L55" i="19"/>
  <c r="L54" i="19"/>
  <c r="L53" i="19"/>
  <c r="B53" i="19"/>
  <c r="D521" i="11" l="1"/>
  <c r="E8" i="11" s="1"/>
  <c r="BO9" i="11"/>
  <c r="BO8" i="11" s="1"/>
  <c r="BP8" i="11" l="1"/>
  <c r="AG9" i="14" s="1"/>
  <c r="BO521" i="11"/>
  <c r="BP521" i="11" s="1"/>
  <c r="AG17" i="14" s="1"/>
  <c r="D33" i="8" l="1"/>
  <c r="D35" i="8"/>
  <c r="J532" i="7" l="1"/>
  <c r="L94" i="19" l="1"/>
  <c r="H94" i="19" s="1"/>
  <c r="BH484" i="11"/>
  <c r="AC13" i="14" s="1"/>
  <c r="P484" i="11"/>
  <c r="AL484" i="11"/>
  <c r="R13" i="14" s="1"/>
  <c r="BD484" i="11"/>
  <c r="AA13" i="14" s="1"/>
  <c r="R484" i="11"/>
  <c r="AP484" i="11"/>
  <c r="T13" i="14" s="1"/>
  <c r="V484" i="11"/>
  <c r="AN484" i="11"/>
  <c r="S13" i="14" s="1"/>
  <c r="N484" i="11"/>
  <c r="BP484" i="11"/>
  <c r="AG13" i="14" s="1"/>
  <c r="BF484" i="11"/>
  <c r="AB13" i="14" s="1"/>
  <c r="AZ484" i="11"/>
  <c r="Y13" i="14" s="1"/>
  <c r="BB484" i="11"/>
  <c r="Z13" i="14" s="1"/>
  <c r="BN484" i="11"/>
  <c r="AF13" i="14" s="1"/>
  <c r="BJ484" i="11"/>
  <c r="AD13" i="14" s="1"/>
  <c r="AR484" i="11"/>
  <c r="U13" i="14" s="1"/>
  <c r="AT484" i="11"/>
  <c r="V13" i="14" s="1"/>
  <c r="AJ484" i="11"/>
  <c r="Q13" i="14" s="1"/>
  <c r="J484" i="11"/>
  <c r="X484" i="11"/>
  <c r="AD484" i="11"/>
  <c r="Z484" i="11"/>
  <c r="AH484" i="11"/>
  <c r="P13" i="14" s="1"/>
  <c r="AB484" i="11"/>
  <c r="BL484" i="11"/>
  <c r="AE13" i="14" s="1"/>
  <c r="AF484" i="11"/>
  <c r="T484" i="11"/>
  <c r="AX484" i="11"/>
  <c r="X13" i="14" s="1"/>
  <c r="L484" i="11"/>
  <c r="AV484" i="11"/>
  <c r="W13" i="14" s="1"/>
  <c r="H43" i="21"/>
  <c r="H10" i="21"/>
  <c r="F43" i="21" l="1"/>
  <c r="E43" i="21"/>
  <c r="E10" i="21"/>
  <c r="F10" i="21"/>
  <c r="BI9" i="11"/>
  <c r="BI8" i="11" s="1"/>
  <c r="BC9" i="11"/>
  <c r="BC8" i="11" s="1"/>
  <c r="BG9" i="11"/>
  <c r="BG8" i="11" s="1"/>
  <c r="BE9" i="11"/>
  <c r="BE8" i="11" s="1"/>
  <c r="BM9" i="11"/>
  <c r="BM8" i="11" s="1"/>
  <c r="BK9" i="11"/>
  <c r="BK8" i="11" s="1"/>
  <c r="AS9" i="11"/>
  <c r="AS8" i="11" s="1"/>
  <c r="AG9" i="11"/>
  <c r="AG8" i="11" s="1"/>
  <c r="AO9" i="11"/>
  <c r="AO8" i="11" s="1"/>
  <c r="Y9" i="11"/>
  <c r="Y8" i="11" s="1"/>
  <c r="S9" i="11"/>
  <c r="S8" i="11" s="1"/>
  <c r="AK9" i="11"/>
  <c r="AK8" i="11" s="1"/>
  <c r="M9" i="11"/>
  <c r="M8" i="11" s="1"/>
  <c r="AM9" i="11"/>
  <c r="AM8" i="11" s="1"/>
  <c r="AA9" i="11"/>
  <c r="AA8" i="11" s="1"/>
  <c r="I9" i="11"/>
  <c r="I8" i="11" s="1"/>
  <c r="AQ9" i="11"/>
  <c r="AQ8" i="11" s="1"/>
  <c r="G9" i="11"/>
  <c r="O9" i="11"/>
  <c r="O8" i="11" s="1"/>
  <c r="Q9" i="11"/>
  <c r="Q8" i="11" s="1"/>
  <c r="AE9" i="11"/>
  <c r="AE8" i="11" s="1"/>
  <c r="AI9" i="11"/>
  <c r="AI8" i="11" s="1"/>
  <c r="BA9" i="11"/>
  <c r="BA8" i="11" s="1"/>
  <c r="K9" i="11"/>
  <c r="K8" i="11" s="1"/>
  <c r="AC9" i="11"/>
  <c r="AC8" i="11" s="1"/>
  <c r="AU9" i="11"/>
  <c r="AU8" i="11" s="1"/>
  <c r="AY9" i="11"/>
  <c r="AY8" i="11" s="1"/>
  <c r="W9" i="11"/>
  <c r="W8" i="11" s="1"/>
  <c r="AW9" i="11"/>
  <c r="AW8" i="11" s="1"/>
  <c r="U9" i="11"/>
  <c r="U8" i="11" s="1"/>
  <c r="BR9" i="11" l="1"/>
  <c r="H484" i="11"/>
  <c r="G8" i="11"/>
  <c r="BR8" i="11" s="1"/>
  <c r="BN8" i="11"/>
  <c r="AF9" i="14" s="1"/>
  <c r="BM521" i="11"/>
  <c r="BN521" i="11" s="1"/>
  <c r="AF17" i="14" s="1"/>
  <c r="BF8" i="11"/>
  <c r="AB9" i="14" s="1"/>
  <c r="BE521" i="11"/>
  <c r="BF521" i="11" s="1"/>
  <c r="AB17" i="14" s="1"/>
  <c r="AV8" i="11"/>
  <c r="W9" i="14" s="1"/>
  <c r="AU521" i="11"/>
  <c r="AV521" i="11" s="1"/>
  <c r="W17" i="14" s="1"/>
  <c r="BH8" i="11"/>
  <c r="AC9" i="14" s="1"/>
  <c r="BG521" i="11"/>
  <c r="BH521" i="11" s="1"/>
  <c r="AC17" i="14" s="1"/>
  <c r="AJ8" i="11"/>
  <c r="Q9" i="14" s="1"/>
  <c r="AI521" i="11"/>
  <c r="AJ521" i="11" s="1"/>
  <c r="Q17" i="14" s="1"/>
  <c r="Z8" i="11"/>
  <c r="L9" i="14" s="1"/>
  <c r="Y521" i="11"/>
  <c r="Z521" i="11" s="1"/>
  <c r="AB8" i="11"/>
  <c r="M9" i="14" s="1"/>
  <c r="AA521" i="11"/>
  <c r="AB521" i="11" s="1"/>
  <c r="AH8" i="11"/>
  <c r="P9" i="14" s="1"/>
  <c r="AG521" i="11"/>
  <c r="AH521" i="11" s="1"/>
  <c r="P17" i="14" s="1"/>
  <c r="AD8" i="11"/>
  <c r="N9" i="14" s="1"/>
  <c r="AC521" i="11"/>
  <c r="AD521" i="11" s="1"/>
  <c r="N8" i="11"/>
  <c r="F9" i="14" s="1"/>
  <c r="M521" i="11"/>
  <c r="N521" i="11" s="1"/>
  <c r="AT8" i="11"/>
  <c r="V9" i="14" s="1"/>
  <c r="AS521" i="11"/>
  <c r="AT521" i="11" s="1"/>
  <c r="V17" i="14" s="1"/>
  <c r="BD8" i="11"/>
  <c r="AA9" i="14" s="1"/>
  <c r="BC521" i="11"/>
  <c r="BD521" i="11" s="1"/>
  <c r="AA17" i="14" s="1"/>
  <c r="J8" i="11"/>
  <c r="D9" i="14" s="1"/>
  <c r="I521" i="11"/>
  <c r="AF8" i="11"/>
  <c r="O9" i="14" s="1"/>
  <c r="AE521" i="11"/>
  <c r="AF521" i="11" s="1"/>
  <c r="AN8" i="11"/>
  <c r="S9" i="14" s="1"/>
  <c r="AM521" i="11"/>
  <c r="AN521" i="11" s="1"/>
  <c r="S17" i="14" s="1"/>
  <c r="AL8" i="11"/>
  <c r="R9" i="14" s="1"/>
  <c r="AK521" i="11"/>
  <c r="AL521" i="11" s="1"/>
  <c r="R17" i="14" s="1"/>
  <c r="BJ8" i="11"/>
  <c r="AD9" i="14" s="1"/>
  <c r="BI521" i="11"/>
  <c r="BJ521" i="11" s="1"/>
  <c r="AD17" i="14" s="1"/>
  <c r="X8" i="11"/>
  <c r="K9" i="14" s="1"/>
  <c r="W521" i="11"/>
  <c r="X521" i="11" s="1"/>
  <c r="AZ8" i="11"/>
  <c r="Y9" i="14" s="1"/>
  <c r="AY521" i="11"/>
  <c r="AZ521" i="11" s="1"/>
  <c r="Y17" i="14" s="1"/>
  <c r="AP8" i="11"/>
  <c r="T9" i="14" s="1"/>
  <c r="AO521" i="11"/>
  <c r="AP521" i="11" s="1"/>
  <c r="T17" i="14" s="1"/>
  <c r="R8" i="11"/>
  <c r="H9" i="14" s="1"/>
  <c r="Q521" i="11"/>
  <c r="R521" i="11" s="1"/>
  <c r="P8" i="11"/>
  <c r="G9" i="14" s="1"/>
  <c r="O521" i="11"/>
  <c r="P521" i="11" s="1"/>
  <c r="V8" i="11"/>
  <c r="J9" i="14" s="1"/>
  <c r="U521" i="11"/>
  <c r="V521" i="11" s="1"/>
  <c r="L8" i="11"/>
  <c r="E9" i="14" s="1"/>
  <c r="K521" i="11"/>
  <c r="L521" i="11" s="1"/>
  <c r="AX8" i="11"/>
  <c r="X9" i="14" s="1"/>
  <c r="AW521" i="11"/>
  <c r="AX521" i="11" s="1"/>
  <c r="X17" i="14" s="1"/>
  <c r="BB8" i="11"/>
  <c r="Z9" i="14" s="1"/>
  <c r="BA521" i="11"/>
  <c r="BB521" i="11" s="1"/>
  <c r="Z17" i="14" s="1"/>
  <c r="AR8" i="11"/>
  <c r="U9" i="14" s="1"/>
  <c r="AQ521" i="11"/>
  <c r="AR521" i="11" s="1"/>
  <c r="U17" i="14" s="1"/>
  <c r="T8" i="11"/>
  <c r="I9" i="14" s="1"/>
  <c r="S521" i="11"/>
  <c r="T521" i="11" s="1"/>
  <c r="BL8" i="11"/>
  <c r="AE9" i="14" s="1"/>
  <c r="BK521" i="11"/>
  <c r="BL521" i="11" s="1"/>
  <c r="AE17" i="14" s="1"/>
  <c r="J521" i="11" l="1"/>
  <c r="G521" i="11"/>
  <c r="H521" i="11" s="1"/>
  <c r="H522" i="11" s="1"/>
  <c r="H8" i="11"/>
  <c r="C9" i="14" s="1"/>
  <c r="BQ484" i="11"/>
  <c r="T57" i="20"/>
  <c r="T58" i="20" s="1"/>
  <c r="T59" i="20" s="1"/>
  <c r="T51" i="20"/>
  <c r="T50" i="20"/>
  <c r="N60" i="20"/>
  <c r="U46" i="20" s="1"/>
  <c r="V32" i="20"/>
  <c r="E56" i="20"/>
  <c r="C55" i="20"/>
  <c r="C56" i="20" s="1"/>
  <c r="V21" i="20"/>
  <c r="E54" i="20"/>
  <c r="J54" i="20" s="1"/>
  <c r="C54" i="20"/>
  <c r="P54" i="20" s="1"/>
  <c r="V8" i="20"/>
  <c r="V23" i="20"/>
  <c r="E53" i="20"/>
  <c r="C53" i="20"/>
  <c r="P53" i="20" s="1"/>
  <c r="E50" i="20"/>
  <c r="E51" i="20" s="1"/>
  <c r="C50" i="20"/>
  <c r="C51" i="20" s="1"/>
  <c r="E49" i="20"/>
  <c r="J49" i="20" s="1"/>
  <c r="E48" i="20"/>
  <c r="E47" i="20"/>
  <c r="K47" i="20" s="1"/>
  <c r="E46" i="20"/>
  <c r="K46" i="20" s="1"/>
  <c r="E45" i="20"/>
  <c r="K45" i="20" s="1"/>
  <c r="E44" i="20"/>
  <c r="K44" i="20" s="1"/>
  <c r="E43" i="20"/>
  <c r="K43" i="20" s="1"/>
  <c r="C49" i="20"/>
  <c r="F49" i="20" s="1"/>
  <c r="C48" i="20"/>
  <c r="P48" i="20" s="1"/>
  <c r="C47" i="20"/>
  <c r="P47" i="20" s="1"/>
  <c r="C46" i="20"/>
  <c r="F46" i="20" s="1"/>
  <c r="C45" i="20"/>
  <c r="F45" i="20" s="1"/>
  <c r="C44" i="20"/>
  <c r="F44" i="20" s="1"/>
  <c r="C43" i="20"/>
  <c r="F43" i="20" s="1"/>
  <c r="V7" i="20"/>
  <c r="V18" i="20"/>
  <c r="V6" i="20"/>
  <c r="V19" i="20"/>
  <c r="V20" i="20"/>
  <c r="E42" i="20"/>
  <c r="J42" i="20" s="1"/>
  <c r="C42" i="20"/>
  <c r="P42" i="20" s="1"/>
  <c r="E41" i="20"/>
  <c r="O41" i="20" s="1"/>
  <c r="C41" i="20"/>
  <c r="P41" i="20" s="1"/>
  <c r="E40" i="20"/>
  <c r="C40" i="20"/>
  <c r="P40" i="20" s="1"/>
  <c r="E39" i="20"/>
  <c r="K39" i="20" s="1"/>
  <c r="C39" i="20"/>
  <c r="P39" i="20" s="1"/>
  <c r="E38" i="20"/>
  <c r="O38" i="20" s="1"/>
  <c r="C38" i="20"/>
  <c r="P38" i="20" s="1"/>
  <c r="E37" i="20"/>
  <c r="K37" i="20" s="1"/>
  <c r="C37" i="20"/>
  <c r="P37" i="20" s="1"/>
  <c r="E36" i="20"/>
  <c r="K36" i="20" s="1"/>
  <c r="C36" i="20"/>
  <c r="P36" i="20" s="1"/>
  <c r="E35" i="20"/>
  <c r="C35" i="20"/>
  <c r="E34" i="20"/>
  <c r="C34" i="20"/>
  <c r="E33" i="20"/>
  <c r="C33" i="20"/>
  <c r="E32" i="20"/>
  <c r="J32" i="20" s="1"/>
  <c r="C32" i="20"/>
  <c r="F32" i="20" s="1"/>
  <c r="E31" i="20"/>
  <c r="C31" i="20"/>
  <c r="V17" i="20"/>
  <c r="V26" i="20"/>
  <c r="V25" i="20"/>
  <c r="U13" i="20"/>
  <c r="U14" i="20"/>
  <c r="U15" i="20"/>
  <c r="U16" i="20"/>
  <c r="G21" i="20" s="1"/>
  <c r="U17" i="20"/>
  <c r="U18" i="20"/>
  <c r="U19" i="20"/>
  <c r="U20" i="20"/>
  <c r="U21" i="20"/>
  <c r="U22" i="20"/>
  <c r="U23" i="20"/>
  <c r="E24" i="20"/>
  <c r="K24" i="20" s="1"/>
  <c r="C24" i="20"/>
  <c r="E23" i="20"/>
  <c r="J23" i="20" s="1"/>
  <c r="C23" i="20"/>
  <c r="E22" i="20"/>
  <c r="J22" i="20" s="1"/>
  <c r="C22" i="20"/>
  <c r="E21" i="20"/>
  <c r="J21" i="20" s="1"/>
  <c r="C21" i="20"/>
  <c r="E20" i="20"/>
  <c r="J20" i="20" s="1"/>
  <c r="C20" i="20"/>
  <c r="E19" i="20"/>
  <c r="J19" i="20" s="1"/>
  <c r="C19" i="20"/>
  <c r="E8" i="20"/>
  <c r="J8" i="20" s="1"/>
  <c r="C8" i="20"/>
  <c r="E13" i="20"/>
  <c r="K13" i="20" s="1"/>
  <c r="C13" i="20"/>
  <c r="E12" i="20"/>
  <c r="J12" i="20" s="1"/>
  <c r="C12" i="20"/>
  <c r="E11" i="20"/>
  <c r="J11" i="20" s="1"/>
  <c r="C11" i="20"/>
  <c r="E10" i="20"/>
  <c r="J10" i="20" s="1"/>
  <c r="C10" i="20"/>
  <c r="E9" i="20"/>
  <c r="J9" i="20" s="1"/>
  <c r="C9" i="20"/>
  <c r="G522" i="11" l="1"/>
  <c r="I522" i="11" s="1"/>
  <c r="J522" i="11"/>
  <c r="L522" i="11" s="1"/>
  <c r="N522" i="11" s="1"/>
  <c r="P522" i="11" s="1"/>
  <c r="R522" i="11" s="1"/>
  <c r="T522" i="11" s="1"/>
  <c r="V522" i="11" s="1"/>
  <c r="X522" i="11" s="1"/>
  <c r="Z522" i="11" s="1"/>
  <c r="AB522" i="11" s="1"/>
  <c r="AD522" i="11" s="1"/>
  <c r="AF522" i="11" s="1"/>
  <c r="AH522" i="11" s="1"/>
  <c r="AJ522" i="11" s="1"/>
  <c r="AL522" i="11" s="1"/>
  <c r="AN522" i="11" s="1"/>
  <c r="AP522" i="11" s="1"/>
  <c r="AR522" i="11" s="1"/>
  <c r="AT522" i="11" s="1"/>
  <c r="AV522" i="11" s="1"/>
  <c r="AX522" i="11" s="1"/>
  <c r="AZ522" i="11" s="1"/>
  <c r="BB522" i="11" s="1"/>
  <c r="BD522" i="11" s="1"/>
  <c r="BF522" i="11" s="1"/>
  <c r="BH522" i="11" s="1"/>
  <c r="BJ522" i="11" s="1"/>
  <c r="BL522" i="11" s="1"/>
  <c r="BN522" i="11" s="1"/>
  <c r="BP522" i="11" s="1"/>
  <c r="BQ8" i="11"/>
  <c r="K48" i="20"/>
  <c r="K41" i="20"/>
  <c r="O53" i="20"/>
  <c r="J53" i="20"/>
  <c r="O36" i="20"/>
  <c r="P46" i="20"/>
  <c r="P45" i="20"/>
  <c r="E52" i="20"/>
  <c r="O39" i="20"/>
  <c r="O46" i="20"/>
  <c r="P43" i="20"/>
  <c r="O10" i="20"/>
  <c r="O43" i="20"/>
  <c r="C52" i="20"/>
  <c r="O9" i="20"/>
  <c r="K38" i="20"/>
  <c r="O37" i="20"/>
  <c r="F47" i="20"/>
  <c r="P49" i="20"/>
  <c r="F48" i="20"/>
  <c r="O49" i="20"/>
  <c r="O48" i="20"/>
  <c r="O45" i="20"/>
  <c r="O40" i="20"/>
  <c r="O42" i="20"/>
  <c r="P44" i="20"/>
  <c r="O54" i="20"/>
  <c r="O44" i="20"/>
  <c r="O47" i="20"/>
  <c r="K40" i="20"/>
  <c r="O21" i="20"/>
  <c r="O20" i="20"/>
  <c r="J31" i="20"/>
  <c r="P35" i="20"/>
  <c r="O35" i="20"/>
  <c r="P34" i="20"/>
  <c r="O34" i="20"/>
  <c r="J35" i="20"/>
  <c r="J34" i="20"/>
  <c r="P14" i="20"/>
  <c r="P15" i="20" s="1"/>
  <c r="U175" i="20"/>
  <c r="V174" i="20"/>
  <c r="U174" i="20"/>
  <c r="U173" i="20"/>
  <c r="U172" i="20"/>
  <c r="U171" i="20"/>
  <c r="V170" i="20"/>
  <c r="U170" i="20"/>
  <c r="V169" i="20"/>
  <c r="U169" i="20"/>
  <c r="U168" i="20"/>
  <c r="V167" i="20"/>
  <c r="U167" i="20"/>
  <c r="U166" i="20"/>
  <c r="V165" i="20"/>
  <c r="U165" i="20"/>
  <c r="V164" i="20"/>
  <c r="U164" i="20"/>
  <c r="V163" i="20"/>
  <c r="U163" i="20"/>
  <c r="V162" i="20"/>
  <c r="U162" i="20"/>
  <c r="V161" i="20"/>
  <c r="U161" i="20"/>
  <c r="V160" i="20"/>
  <c r="U160" i="20"/>
  <c r="V159" i="20"/>
  <c r="U159" i="20"/>
  <c r="V158" i="20"/>
  <c r="U158" i="20"/>
  <c r="V157" i="20"/>
  <c r="U157" i="20"/>
  <c r="V156" i="20"/>
  <c r="U156" i="20"/>
  <c r="V155" i="20"/>
  <c r="U155" i="20"/>
  <c r="F24" i="20"/>
  <c r="F50" i="20"/>
  <c r="F51" i="20"/>
  <c r="F53" i="20"/>
  <c r="F54" i="20"/>
  <c r="F55" i="20"/>
  <c r="H55" i="20" s="1"/>
  <c r="F56" i="20"/>
  <c r="H56" i="20" s="1"/>
  <c r="F42" i="20"/>
  <c r="E25" i="20"/>
  <c r="F23" i="20"/>
  <c r="F22" i="20"/>
  <c r="F21" i="20"/>
  <c r="F20" i="20"/>
  <c r="F19" i="20"/>
  <c r="K522" i="11" l="1"/>
  <c r="AE63" i="11"/>
  <c r="AC63" i="11"/>
  <c r="O63" i="11"/>
  <c r="BG63" i="11"/>
  <c r="AS63" i="11"/>
  <c r="S63" i="11"/>
  <c r="BI63" i="11"/>
  <c r="AU63" i="11"/>
  <c r="AG63" i="11"/>
  <c r="G63" i="11"/>
  <c r="BK63" i="11"/>
  <c r="AW63" i="11"/>
  <c r="AI63" i="11"/>
  <c r="U63" i="11"/>
  <c r="BO63" i="11"/>
  <c r="BM63" i="11"/>
  <c r="AY63" i="11"/>
  <c r="AK63" i="11"/>
  <c r="W63" i="11"/>
  <c r="I63" i="11"/>
  <c r="BC63" i="11"/>
  <c r="BA63" i="11"/>
  <c r="AM63" i="11"/>
  <c r="Y63" i="11"/>
  <c r="K63" i="11"/>
  <c r="AQ63" i="11"/>
  <c r="AO63" i="11"/>
  <c r="AA63" i="11"/>
  <c r="M63" i="11"/>
  <c r="BE63" i="11"/>
  <c r="D41" i="8"/>
  <c r="F52" i="20"/>
  <c r="K60" i="20"/>
  <c r="U44" i="20" s="1"/>
  <c r="H52" i="20"/>
  <c r="P25" i="20"/>
  <c r="P26" i="20" s="1"/>
  <c r="J14" i="20"/>
  <c r="J15" i="20" s="1"/>
  <c r="J25" i="20"/>
  <c r="J26" i="20" s="1"/>
  <c r="O14" i="20"/>
  <c r="O15" i="20" s="1"/>
  <c r="K25" i="20"/>
  <c r="K26" i="20" s="1"/>
  <c r="K14" i="20"/>
  <c r="K15" i="20" s="1"/>
  <c r="O25" i="20"/>
  <c r="O26" i="20" s="1"/>
  <c r="M522" i="11" l="1"/>
  <c r="J531" i="7"/>
  <c r="BG61" i="11"/>
  <c r="AS61" i="11"/>
  <c r="AQ61" i="11"/>
  <c r="AO61" i="11"/>
  <c r="AA61" i="11"/>
  <c r="M61" i="11"/>
  <c r="AU61" i="11"/>
  <c r="AG61" i="11"/>
  <c r="AE61" i="11"/>
  <c r="AC61" i="11"/>
  <c r="O61" i="11"/>
  <c r="AI61" i="11"/>
  <c r="S61" i="11"/>
  <c r="U61" i="11"/>
  <c r="BI61" i="11"/>
  <c r="W61" i="11"/>
  <c r="I61" i="11"/>
  <c r="G61" i="11"/>
  <c r="BK61" i="11"/>
  <c r="AW61" i="11"/>
  <c r="K61" i="11"/>
  <c r="BO61" i="11"/>
  <c r="BM61" i="11"/>
  <c r="AY61" i="11"/>
  <c r="AK61" i="11"/>
  <c r="BE61" i="11"/>
  <c r="BC61" i="11"/>
  <c r="BA61" i="11"/>
  <c r="AM61" i="11"/>
  <c r="Y61" i="11"/>
  <c r="D32" i="8"/>
  <c r="D31" i="8"/>
  <c r="D36" i="8"/>
  <c r="T47" i="20"/>
  <c r="T44" i="20"/>
  <c r="O522" i="11" l="1"/>
  <c r="L91" i="19"/>
  <c r="H91" i="19" s="1"/>
  <c r="H40" i="21"/>
  <c r="AI471" i="11"/>
  <c r="BC471" i="11"/>
  <c r="M471" i="11"/>
  <c r="U471" i="11"/>
  <c r="AW471" i="11"/>
  <c r="AC471" i="11"/>
  <c r="AG471" i="11"/>
  <c r="AO471" i="11"/>
  <c r="AS471" i="11"/>
  <c r="O471" i="11"/>
  <c r="AK471" i="11"/>
  <c r="AA471" i="11"/>
  <c r="Y471" i="11"/>
  <c r="BE471" i="11"/>
  <c r="BA471" i="11"/>
  <c r="K471" i="11"/>
  <c r="AM471" i="11"/>
  <c r="W471" i="11"/>
  <c r="AY471" i="11"/>
  <c r="BK471" i="11"/>
  <c r="AE471" i="11"/>
  <c r="AU471" i="11"/>
  <c r="AQ471" i="11"/>
  <c r="BG471" i="11"/>
  <c r="AM65" i="11"/>
  <c r="K65" i="11"/>
  <c r="AG65" i="11"/>
  <c r="AA65" i="11"/>
  <c r="BO65" i="11"/>
  <c r="U65" i="11"/>
  <c r="O65" i="11"/>
  <c r="BC65" i="11"/>
  <c r="I65" i="11"/>
  <c r="BI65" i="11"/>
  <c r="AQ65" i="11"/>
  <c r="BE65" i="11"/>
  <c r="AW65" i="11"/>
  <c r="AE65" i="11"/>
  <c r="AK65" i="11"/>
  <c r="S65" i="11"/>
  <c r="Y65" i="11"/>
  <c r="G65" i="11"/>
  <c r="M65" i="11"/>
  <c r="BM65" i="11"/>
  <c r="BG65" i="11"/>
  <c r="BA65" i="11"/>
  <c r="AU65" i="11"/>
  <c r="AO65" i="11"/>
  <c r="BK65" i="11"/>
  <c r="AI65" i="11"/>
  <c r="AC65" i="11"/>
  <c r="AY65" i="11"/>
  <c r="W65" i="11"/>
  <c r="AS65" i="11"/>
  <c r="T60" i="20"/>
  <c r="U26" i="20"/>
  <c r="U25" i="20"/>
  <c r="U9" i="20"/>
  <c r="F41" i="20"/>
  <c r="F40" i="20"/>
  <c r="F39" i="20"/>
  <c r="F38" i="20"/>
  <c r="F37" i="20"/>
  <c r="F36" i="20"/>
  <c r="F33" i="20"/>
  <c r="F35" i="20"/>
  <c r="Q522" i="11" l="1"/>
  <c r="F40" i="21"/>
  <c r="E40" i="21"/>
  <c r="Q471" i="11"/>
  <c r="R471" i="11" s="1"/>
  <c r="S471" i="11"/>
  <c r="T471" i="11" s="1"/>
  <c r="AR471" i="11"/>
  <c r="U12" i="14" s="1"/>
  <c r="P471" i="11"/>
  <c r="AN471" i="11"/>
  <c r="S12" i="14" s="1"/>
  <c r="AF471" i="11"/>
  <c r="L471" i="11"/>
  <c r="AP471" i="11"/>
  <c r="T12" i="14" s="1"/>
  <c r="V471" i="11"/>
  <c r="J471" i="11"/>
  <c r="X471" i="11"/>
  <c r="Z471" i="11"/>
  <c r="AB471" i="11"/>
  <c r="N471" i="11"/>
  <c r="AL471" i="11"/>
  <c r="R12" i="14" s="1"/>
  <c r="AH471" i="11"/>
  <c r="P12" i="14" s="1"/>
  <c r="AJ471" i="11"/>
  <c r="Q12" i="14" s="1"/>
  <c r="AD471" i="11"/>
  <c r="BN471" i="11"/>
  <c r="AF12" i="14" s="1"/>
  <c r="BH471" i="11"/>
  <c r="AC12" i="14" s="1"/>
  <c r="AT471" i="11"/>
  <c r="V12" i="14" s="1"/>
  <c r="AX471" i="11"/>
  <c r="X12" i="14" s="1"/>
  <c r="BF471" i="11"/>
  <c r="AB12" i="14" s="1"/>
  <c r="BL471" i="11"/>
  <c r="AE12" i="14" s="1"/>
  <c r="BB471" i="11"/>
  <c r="Z12" i="14" s="1"/>
  <c r="AZ471" i="11"/>
  <c r="Y12" i="14" s="1"/>
  <c r="BJ471" i="11"/>
  <c r="AD12" i="14" s="1"/>
  <c r="BD471" i="11"/>
  <c r="AA12" i="14" s="1"/>
  <c r="AV471" i="11"/>
  <c r="W12" i="14" s="1"/>
  <c r="BP471" i="11"/>
  <c r="AG12" i="14" s="1"/>
  <c r="S522" i="11"/>
  <c r="G33" i="20"/>
  <c r="H33" i="20" s="1"/>
  <c r="I33" i="20" s="1"/>
  <c r="G50" i="20"/>
  <c r="G32" i="20"/>
  <c r="H32" i="20" s="1"/>
  <c r="G31" i="20"/>
  <c r="F31" i="20"/>
  <c r="U10" i="20"/>
  <c r="BR471" i="11" l="1"/>
  <c r="H471" i="11"/>
  <c r="BP151" i="11"/>
  <c r="AG151" i="11"/>
  <c r="AH151" i="11" s="1"/>
  <c r="AA151" i="11"/>
  <c r="AB151" i="11" s="1"/>
  <c r="BA151" i="11"/>
  <c r="BB151" i="11" s="1"/>
  <c r="BN151" i="11"/>
  <c r="AM151" i="11"/>
  <c r="AN151" i="11" s="1"/>
  <c r="BJ151" i="11"/>
  <c r="Y151" i="11"/>
  <c r="Z151" i="11" s="1"/>
  <c r="AS151" i="11"/>
  <c r="AT151" i="11" s="1"/>
  <c r="J151" i="11"/>
  <c r="AE151" i="11"/>
  <c r="AF151" i="11" s="1"/>
  <c r="AY151" i="11"/>
  <c r="AZ151" i="11" s="1"/>
  <c r="BE151" i="11"/>
  <c r="BF151" i="11" s="1"/>
  <c r="S151" i="11"/>
  <c r="T151" i="11" s="1"/>
  <c r="BH151" i="11"/>
  <c r="AK151" i="11"/>
  <c r="AL151" i="11" s="1"/>
  <c r="AQ151" i="11"/>
  <c r="AR151" i="11" s="1"/>
  <c r="AU151" i="11"/>
  <c r="AV151" i="11" s="1"/>
  <c r="U151" i="11"/>
  <c r="V151" i="11" s="1"/>
  <c r="AC151" i="11"/>
  <c r="AD151" i="11" s="1"/>
  <c r="AI151" i="11"/>
  <c r="AJ151" i="11" s="1"/>
  <c r="O151" i="11"/>
  <c r="P151" i="11" s="1"/>
  <c r="M151" i="11"/>
  <c r="N151" i="11" s="1"/>
  <c r="W151" i="11"/>
  <c r="X151" i="11" s="1"/>
  <c r="BL151" i="11"/>
  <c r="BC151" i="11"/>
  <c r="BD151" i="11" s="1"/>
  <c r="Q151" i="11"/>
  <c r="R151" i="11" s="1"/>
  <c r="K151" i="11"/>
  <c r="AW151" i="11"/>
  <c r="AX151" i="11" s="1"/>
  <c r="AO151" i="11"/>
  <c r="AP151" i="11" s="1"/>
  <c r="U522" i="11"/>
  <c r="G51" i="20"/>
  <c r="H51" i="20" s="1"/>
  <c r="H50" i="20"/>
  <c r="L32" i="20"/>
  <c r="I32" i="20"/>
  <c r="P60" i="20"/>
  <c r="F34" i="20"/>
  <c r="E60" i="20"/>
  <c r="O60" i="20"/>
  <c r="L151" i="11" l="1"/>
  <c r="BR151" i="11"/>
  <c r="H151" i="11"/>
  <c r="BQ471" i="11"/>
  <c r="T33" i="20"/>
  <c r="W522" i="11"/>
  <c r="D40" i="8"/>
  <c r="U47" i="20"/>
  <c r="I51" i="20"/>
  <c r="M51" i="20"/>
  <c r="I50" i="20"/>
  <c r="M50" i="20"/>
  <c r="J60" i="20"/>
  <c r="F13" i="20"/>
  <c r="F11" i="20"/>
  <c r="E14" i="20"/>
  <c r="E3" i="14"/>
  <c r="E2" i="14"/>
  <c r="E3" i="8"/>
  <c r="C3" i="8"/>
  <c r="C2" i="8"/>
  <c r="BQ151" i="11" l="1"/>
  <c r="H530" i="7"/>
  <c r="H533" i="7" s="1"/>
  <c r="Y522" i="11"/>
  <c r="D39" i="8"/>
  <c r="T32" i="20"/>
  <c r="T36" i="20" s="1"/>
  <c r="U12" i="20"/>
  <c r="G10" i="20" s="1"/>
  <c r="U11" i="20"/>
  <c r="U8" i="20"/>
  <c r="U7" i="20"/>
  <c r="U6" i="20"/>
  <c r="F8" i="20"/>
  <c r="F12" i="20"/>
  <c r="F10" i="20"/>
  <c r="F9" i="20"/>
  <c r="D88" i="19" l="1"/>
  <c r="D23" i="11"/>
  <c r="BK28" i="11"/>
  <c r="M28" i="11"/>
  <c r="Q28" i="11"/>
  <c r="AU28" i="11"/>
  <c r="Y28" i="11"/>
  <c r="BC28" i="11"/>
  <c r="U28" i="11"/>
  <c r="I28" i="11"/>
  <c r="AK28" i="11"/>
  <c r="AE28" i="11"/>
  <c r="BI28" i="11"/>
  <c r="BM28" i="11"/>
  <c r="BA28" i="11"/>
  <c r="BG28" i="11"/>
  <c r="AA28" i="11"/>
  <c r="AO28" i="11"/>
  <c r="G28" i="11"/>
  <c r="AC28" i="11"/>
  <c r="BE28" i="11"/>
  <c r="AS28" i="11"/>
  <c r="O28" i="11"/>
  <c r="AI28" i="11"/>
  <c r="W28" i="11"/>
  <c r="K28" i="11"/>
  <c r="AQ28" i="11"/>
  <c r="AW28" i="11"/>
  <c r="S28" i="11"/>
  <c r="AM28" i="11"/>
  <c r="AY28" i="11"/>
  <c r="BO28" i="11"/>
  <c r="AG28" i="11"/>
  <c r="S70" i="11"/>
  <c r="U70" i="11"/>
  <c r="K70" i="11"/>
  <c r="Y70" i="11"/>
  <c r="AM70" i="11"/>
  <c r="W70" i="11"/>
  <c r="AI70" i="11"/>
  <c r="O70" i="11"/>
  <c r="AE70" i="11"/>
  <c r="AC70" i="11"/>
  <c r="M70" i="11"/>
  <c r="AK70" i="11"/>
  <c r="AA70" i="11"/>
  <c r="D34" i="8"/>
  <c r="AA522" i="11"/>
  <c r="D38" i="8"/>
  <c r="G13" i="20"/>
  <c r="H13" i="20" s="1"/>
  <c r="T52" i="20"/>
  <c r="U52" i="20" s="1"/>
  <c r="T54" i="20" s="1"/>
  <c r="G45" i="20"/>
  <c r="H45" i="20" s="1"/>
  <c r="G38" i="20"/>
  <c r="H38" i="20" s="1"/>
  <c r="G44" i="20"/>
  <c r="H44" i="20" s="1"/>
  <c r="G37" i="20"/>
  <c r="H37" i="20" s="1"/>
  <c r="G54" i="20"/>
  <c r="H54" i="20" s="1"/>
  <c r="G53" i="20"/>
  <c r="H53" i="20" s="1"/>
  <c r="G40" i="20"/>
  <c r="H40" i="20" s="1"/>
  <c r="G36" i="20"/>
  <c r="H36" i="20" s="1"/>
  <c r="G48" i="20"/>
  <c r="H48" i="20" s="1"/>
  <c r="G41" i="20"/>
  <c r="H41" i="20" s="1"/>
  <c r="G47" i="20"/>
  <c r="H47" i="20" s="1"/>
  <c r="G49" i="20"/>
  <c r="H49" i="20" s="1"/>
  <c r="G42" i="20"/>
  <c r="H42" i="20" s="1"/>
  <c r="G39" i="20"/>
  <c r="H39" i="20" s="1"/>
  <c r="G46" i="20"/>
  <c r="H46" i="20" s="1"/>
  <c r="G43" i="20"/>
  <c r="H43" i="20" s="1"/>
  <c r="G24" i="20"/>
  <c r="H24" i="20" s="1"/>
  <c r="G35" i="20"/>
  <c r="H35" i="20" s="1"/>
  <c r="G34" i="20"/>
  <c r="H34" i="20" s="1"/>
  <c r="L34" i="20" s="1"/>
  <c r="G19" i="20"/>
  <c r="H19" i="20" s="1"/>
  <c r="L19" i="20" s="1"/>
  <c r="G20" i="20"/>
  <c r="H20" i="20" s="1"/>
  <c r="G9" i="20"/>
  <c r="H9" i="20" s="1"/>
  <c r="M9" i="20" s="1"/>
  <c r="N9" i="20" s="1"/>
  <c r="G23" i="20"/>
  <c r="H23" i="20" s="1"/>
  <c r="L23" i="20" s="1"/>
  <c r="G22" i="20"/>
  <c r="H22" i="20" s="1"/>
  <c r="G8" i="20"/>
  <c r="H8" i="20" s="1"/>
  <c r="L8" i="20" s="1"/>
  <c r="G11" i="20"/>
  <c r="H11" i="20" s="1"/>
  <c r="L11" i="20" s="1"/>
  <c r="G12" i="20"/>
  <c r="H12" i="20" s="1"/>
  <c r="L12" i="20" s="1"/>
  <c r="W28" i="20"/>
  <c r="H10" i="20"/>
  <c r="H21" i="20"/>
  <c r="H31" i="20"/>
  <c r="L31" i="20" s="1"/>
  <c r="K6" i="11"/>
  <c r="M6" i="11" s="1"/>
  <c r="O6" i="11" s="1"/>
  <c r="Q6" i="11" s="1"/>
  <c r="S6" i="11" s="1"/>
  <c r="U6" i="11" s="1"/>
  <c r="W6" i="11" s="1"/>
  <c r="Y6" i="11" s="1"/>
  <c r="AA6" i="11" s="1"/>
  <c r="AC6" i="11" s="1"/>
  <c r="AE6" i="11" s="1"/>
  <c r="AG6" i="11" s="1"/>
  <c r="AI6" i="11" s="1"/>
  <c r="AK6" i="11" s="1"/>
  <c r="AM6" i="11" s="1"/>
  <c r="AO6" i="11" s="1"/>
  <c r="AQ6" i="11" s="1"/>
  <c r="AS6" i="11" s="1"/>
  <c r="AU6" i="11" s="1"/>
  <c r="AW6" i="11" s="1"/>
  <c r="AY6" i="11" s="1"/>
  <c r="BA6" i="11" s="1"/>
  <c r="BC6" i="11" s="1"/>
  <c r="BE6" i="11" s="1"/>
  <c r="BG6" i="11" s="1"/>
  <c r="BI6" i="11" s="1"/>
  <c r="BK6" i="11" s="1"/>
  <c r="BM6" i="11" s="1"/>
  <c r="BO6" i="11" s="1"/>
  <c r="BR28" i="11" l="1"/>
  <c r="AM24" i="11"/>
  <c r="AM23" i="11" s="1"/>
  <c r="AB70" i="11"/>
  <c r="Z70" i="11"/>
  <c r="M24" i="11"/>
  <c r="M23" i="11" s="1"/>
  <c r="Q24" i="11"/>
  <c r="BI24" i="11"/>
  <c r="BI23" i="11" s="1"/>
  <c r="AC24" i="11"/>
  <c r="AC23" i="11" s="1"/>
  <c r="Y24" i="11"/>
  <c r="Y23" i="11" s="1"/>
  <c r="O24" i="11"/>
  <c r="O23" i="11" s="1"/>
  <c r="G24" i="11"/>
  <c r="S24" i="11"/>
  <c r="S23" i="11" s="1"/>
  <c r="AA24" i="11"/>
  <c r="AA23" i="11" s="1"/>
  <c r="AE24" i="11"/>
  <c r="AE23" i="11" s="1"/>
  <c r="AW24" i="11"/>
  <c r="AU24" i="11"/>
  <c r="AY24" i="11"/>
  <c r="K24" i="11"/>
  <c r="K23" i="11" s="1"/>
  <c r="BE24" i="11"/>
  <c r="U24" i="11"/>
  <c r="U23" i="11" s="1"/>
  <c r="BA24" i="11"/>
  <c r="AI24" i="11"/>
  <c r="AI23" i="11" s="1"/>
  <c r="BK24" i="11"/>
  <c r="BK23" i="11" s="1"/>
  <c r="AG24" i="11"/>
  <c r="AG23" i="11" s="1"/>
  <c r="BO24" i="11"/>
  <c r="BO23" i="11" s="1"/>
  <c r="AQ24" i="11"/>
  <c r="AO24" i="11"/>
  <c r="AO23" i="11" s="1"/>
  <c r="AS24" i="11"/>
  <c r="AK24" i="11"/>
  <c r="AK23" i="11" s="1"/>
  <c r="BC24" i="11"/>
  <c r="BM24" i="11"/>
  <c r="BM23" i="11" s="1"/>
  <c r="BG24" i="11"/>
  <c r="BG23" i="11" s="1"/>
  <c r="I24" i="11"/>
  <c r="I23" i="11" s="1"/>
  <c r="W24" i="11"/>
  <c r="W23" i="11" s="1"/>
  <c r="N70" i="11"/>
  <c r="AF70" i="11"/>
  <c r="J70" i="11"/>
  <c r="AN70" i="11"/>
  <c r="P70" i="11"/>
  <c r="L70" i="11"/>
  <c r="AJ70" i="11"/>
  <c r="V70" i="11"/>
  <c r="T70" i="11"/>
  <c r="AL70" i="11"/>
  <c r="X70" i="11"/>
  <c r="AD70" i="11"/>
  <c r="J360" i="7"/>
  <c r="D30" i="8"/>
  <c r="AC522" i="11"/>
  <c r="D37" i="8"/>
  <c r="I42" i="20"/>
  <c r="L42" i="20"/>
  <c r="I45" i="20"/>
  <c r="L45" i="20"/>
  <c r="L39" i="20"/>
  <c r="I39" i="20"/>
  <c r="L38" i="20"/>
  <c r="I38" i="20"/>
  <c r="I46" i="20"/>
  <c r="L46" i="20"/>
  <c r="I44" i="20"/>
  <c r="L44" i="20"/>
  <c r="I43" i="20"/>
  <c r="L43" i="20"/>
  <c r="L37" i="20"/>
  <c r="I37" i="20"/>
  <c r="L54" i="20"/>
  <c r="I54" i="20"/>
  <c r="L53" i="20"/>
  <c r="I53" i="20"/>
  <c r="L36" i="20"/>
  <c r="I36" i="20"/>
  <c r="L40" i="20"/>
  <c r="I40" i="20"/>
  <c r="I48" i="20"/>
  <c r="L48" i="20"/>
  <c r="L41" i="20"/>
  <c r="I41" i="20"/>
  <c r="I47" i="20"/>
  <c r="L47" i="20"/>
  <c r="L49" i="20"/>
  <c r="I49" i="20"/>
  <c r="L35" i="20"/>
  <c r="I35" i="20"/>
  <c r="M20" i="20"/>
  <c r="N20" i="20" s="1"/>
  <c r="I20" i="20"/>
  <c r="L22" i="20"/>
  <c r="I22" i="20"/>
  <c r="M10" i="20"/>
  <c r="N10" i="20"/>
  <c r="M13" i="20"/>
  <c r="N13" i="20"/>
  <c r="M21" i="20"/>
  <c r="N21" i="20"/>
  <c r="N24" i="20"/>
  <c r="M24" i="20"/>
  <c r="I24" i="20"/>
  <c r="L14" i="20"/>
  <c r="L15" i="20" s="1"/>
  <c r="I19" i="20"/>
  <c r="I21" i="20"/>
  <c r="I23" i="20"/>
  <c r="I34" i="20"/>
  <c r="I31" i="20"/>
  <c r="I11" i="20"/>
  <c r="M60" i="20"/>
  <c r="U45" i="20" s="1"/>
  <c r="I9" i="20"/>
  <c r="I13" i="20"/>
  <c r="V44" i="20"/>
  <c r="I8" i="20"/>
  <c r="I12" i="20"/>
  <c r="I10" i="20"/>
  <c r="G23" i="11" l="1"/>
  <c r="BR24" i="11"/>
  <c r="J530" i="7"/>
  <c r="L88" i="19" s="1"/>
  <c r="H88" i="19" s="1"/>
  <c r="C37" i="21"/>
  <c r="H37" i="21" s="1"/>
  <c r="M13" i="14"/>
  <c r="E13" i="14"/>
  <c r="G352" i="11"/>
  <c r="BR352" i="11" s="1"/>
  <c r="AF23" i="11"/>
  <c r="V23" i="11"/>
  <c r="AD23" i="11"/>
  <c r="P23" i="11"/>
  <c r="Z23" i="11"/>
  <c r="D13" i="14"/>
  <c r="AL23" i="11"/>
  <c r="N23" i="11"/>
  <c r="AH23" i="11"/>
  <c r="F13" i="14"/>
  <c r="J13" i="14"/>
  <c r="X23" i="11"/>
  <c r="T23" i="11"/>
  <c r="O13" i="14"/>
  <c r="H13" i="14"/>
  <c r="L23" i="11"/>
  <c r="L13" i="14"/>
  <c r="G13" i="14"/>
  <c r="I13" i="14"/>
  <c r="AJ23" i="11"/>
  <c r="AP23" i="11"/>
  <c r="J23" i="11"/>
  <c r="K13" i="14"/>
  <c r="AN23" i="11"/>
  <c r="AB23" i="11"/>
  <c r="N13" i="14"/>
  <c r="AE522" i="11"/>
  <c r="BN70" i="11"/>
  <c r="BL70" i="11"/>
  <c r="AS70" i="11"/>
  <c r="AT70" i="11" s="1"/>
  <c r="AY70" i="11"/>
  <c r="AZ70" i="11" s="1"/>
  <c r="AQ70" i="11"/>
  <c r="AR70" i="11" s="1"/>
  <c r="AW70" i="11"/>
  <c r="AX70" i="11" s="1"/>
  <c r="BC70" i="11"/>
  <c r="BD70" i="11" s="1"/>
  <c r="BA70" i="11"/>
  <c r="BB70" i="11" s="1"/>
  <c r="AU70" i="11"/>
  <c r="AV70" i="11" s="1"/>
  <c r="BI70" i="11"/>
  <c r="BJ70" i="11" s="1"/>
  <c r="AO70" i="11"/>
  <c r="AP70" i="11" s="1"/>
  <c r="AJ11" i="11"/>
  <c r="T11" i="11"/>
  <c r="BF11" i="11"/>
  <c r="BD11" i="11"/>
  <c r="AP11" i="11"/>
  <c r="AF11" i="11"/>
  <c r="X11" i="11"/>
  <c r="BB11" i="11"/>
  <c r="AB11" i="11"/>
  <c r="D9" i="8"/>
  <c r="AD11" i="11"/>
  <c r="BI11" i="11"/>
  <c r="BJ11" i="11" s="1"/>
  <c r="BN11" i="11"/>
  <c r="AN11" i="11"/>
  <c r="N11" i="11"/>
  <c r="D13" i="8"/>
  <c r="BE70" i="11"/>
  <c r="BF70" i="11" s="1"/>
  <c r="J11" i="11"/>
  <c r="P11" i="11"/>
  <c r="H11" i="11"/>
  <c r="AZ11" i="11"/>
  <c r="Z11" i="11"/>
  <c r="BP11" i="11"/>
  <c r="BP70" i="11"/>
  <c r="BH11" i="11"/>
  <c r="V11" i="11"/>
  <c r="BK11" i="11"/>
  <c r="BL11" i="11" s="1"/>
  <c r="AL11" i="11"/>
  <c r="L11" i="11"/>
  <c r="BH70" i="11"/>
  <c r="AT11" i="11"/>
  <c r="AH11" i="11"/>
  <c r="AX11" i="11"/>
  <c r="AV11" i="11"/>
  <c r="AR11" i="11"/>
  <c r="D25" i="8"/>
  <c r="M14" i="20"/>
  <c r="M15" i="20" s="1"/>
  <c r="M25" i="20"/>
  <c r="M26" i="20" s="1"/>
  <c r="I25" i="20"/>
  <c r="I26" i="20" s="1"/>
  <c r="N25" i="20"/>
  <c r="N26" i="20" s="1"/>
  <c r="L25" i="20"/>
  <c r="L26" i="20" s="1"/>
  <c r="T43" i="20" s="1"/>
  <c r="N14" i="20"/>
  <c r="N15" i="20" s="1"/>
  <c r="I14" i="20"/>
  <c r="I15" i="20" s="1"/>
  <c r="L60" i="20"/>
  <c r="U43" i="20" s="1"/>
  <c r="I60" i="20"/>
  <c r="U42" i="20" s="1"/>
  <c r="E37" i="21" l="1"/>
  <c r="F37" i="21"/>
  <c r="F18" i="21"/>
  <c r="E18" i="21"/>
  <c r="E29" i="21"/>
  <c r="F29" i="21"/>
  <c r="H70" i="11"/>
  <c r="AG522" i="11"/>
  <c r="AA59" i="11"/>
  <c r="BE59" i="11"/>
  <c r="BA59" i="11"/>
  <c r="BI59" i="11"/>
  <c r="AE59" i="11"/>
  <c r="O59" i="11"/>
  <c r="BG59" i="11"/>
  <c r="AS59" i="11"/>
  <c r="AQ59" i="11"/>
  <c r="AO59" i="11"/>
  <c r="BK59" i="11"/>
  <c r="AW59" i="11"/>
  <c r="AI59" i="11"/>
  <c r="U59" i="11"/>
  <c r="S59" i="11"/>
  <c r="AM59" i="11"/>
  <c r="K59" i="11"/>
  <c r="BM59" i="11"/>
  <c r="BC59" i="11"/>
  <c r="AG59" i="11"/>
  <c r="AY59" i="11"/>
  <c r="AK59" i="11"/>
  <c r="W59" i="11"/>
  <c r="I59" i="11"/>
  <c r="G59" i="11"/>
  <c r="BO59" i="11"/>
  <c r="AU59" i="11"/>
  <c r="Y59" i="11"/>
  <c r="M59" i="11"/>
  <c r="AC59" i="11"/>
  <c r="D22" i="8"/>
  <c r="D16" i="8"/>
  <c r="T45" i="20"/>
  <c r="T46" i="20"/>
  <c r="T42" i="20"/>
  <c r="V47" i="20"/>
  <c r="F26" i="21" l="1"/>
  <c r="E26" i="21"/>
  <c r="S195" i="11"/>
  <c r="AE195" i="11"/>
  <c r="AG195" i="11"/>
  <c r="D58" i="11"/>
  <c r="AK60" i="11"/>
  <c r="BM195" i="11"/>
  <c r="U195" i="11"/>
  <c r="AK195" i="11"/>
  <c r="AM195" i="11"/>
  <c r="W195" i="11"/>
  <c r="AO195" i="11"/>
  <c r="BA195" i="11"/>
  <c r="BG195" i="11"/>
  <c r="M195" i="11"/>
  <c r="AI195" i="11"/>
  <c r="AA195" i="11"/>
  <c r="AW195" i="11"/>
  <c r="AQ195" i="11"/>
  <c r="BE195" i="11"/>
  <c r="AU195" i="11"/>
  <c r="BI195" i="11"/>
  <c r="K195" i="11"/>
  <c r="AY195" i="11"/>
  <c r="Y195" i="11"/>
  <c r="AS195" i="11"/>
  <c r="Q195" i="11"/>
  <c r="AG344" i="11"/>
  <c r="BC195" i="11"/>
  <c r="O195" i="11"/>
  <c r="BO60" i="11"/>
  <c r="AM60" i="11"/>
  <c r="AA60" i="11"/>
  <c r="W60" i="11"/>
  <c r="M60" i="11"/>
  <c r="BK60" i="11"/>
  <c r="K60" i="11"/>
  <c r="BE60" i="11"/>
  <c r="AQ60" i="11"/>
  <c r="U60" i="11"/>
  <c r="AC60" i="11"/>
  <c r="AW60" i="11"/>
  <c r="AG60" i="11"/>
  <c r="S60" i="11"/>
  <c r="AU60" i="11"/>
  <c r="G60" i="11"/>
  <c r="BM60" i="11"/>
  <c r="BC60" i="11"/>
  <c r="AY60" i="11"/>
  <c r="AO60" i="11"/>
  <c r="Y60" i="11"/>
  <c r="O60" i="11"/>
  <c r="AS60" i="11"/>
  <c r="BI60" i="11"/>
  <c r="AE60" i="11"/>
  <c r="AI60" i="11"/>
  <c r="I60" i="11"/>
  <c r="BG60" i="11"/>
  <c r="BA60" i="11"/>
  <c r="AI522" i="11"/>
  <c r="BE62" i="11"/>
  <c r="BC62" i="11"/>
  <c r="BA62" i="11"/>
  <c r="AM62" i="11"/>
  <c r="Y62" i="11"/>
  <c r="K62" i="11"/>
  <c r="AS62" i="11"/>
  <c r="AQ62" i="11"/>
  <c r="AO62" i="11"/>
  <c r="AA62" i="11"/>
  <c r="M62" i="11"/>
  <c r="AG62" i="11"/>
  <c r="AE62" i="11"/>
  <c r="AC62" i="11"/>
  <c r="O62" i="11"/>
  <c r="BG62" i="11"/>
  <c r="U62" i="11"/>
  <c r="S62" i="11"/>
  <c r="BI62" i="11"/>
  <c r="AU62" i="11"/>
  <c r="I62" i="11"/>
  <c r="G62" i="11"/>
  <c r="BK62" i="11"/>
  <c r="AW62" i="11"/>
  <c r="AI62" i="11"/>
  <c r="BO62" i="11"/>
  <c r="BM62" i="11"/>
  <c r="AY62" i="11"/>
  <c r="AK62" i="11"/>
  <c r="W62" i="11"/>
  <c r="D10" i="8"/>
  <c r="BP23" i="11"/>
  <c r="AS23" i="11"/>
  <c r="AT23" i="11" s="1"/>
  <c r="BA23" i="11"/>
  <c r="BB23" i="11" s="1"/>
  <c r="BJ23" i="11"/>
  <c r="AQ23" i="11"/>
  <c r="AR23" i="11" s="1"/>
  <c r="AW23" i="11"/>
  <c r="AX23" i="11" s="1"/>
  <c r="BC23" i="11"/>
  <c r="BD23" i="11" s="1"/>
  <c r="BH23" i="11"/>
  <c r="AY23" i="11"/>
  <c r="AZ23" i="11" s="1"/>
  <c r="BN23" i="11"/>
  <c r="BL23" i="11"/>
  <c r="BE23" i="11"/>
  <c r="BF23" i="11" s="1"/>
  <c r="AU23" i="11"/>
  <c r="AV23" i="11" s="1"/>
  <c r="V46" i="20"/>
  <c r="V42" i="20"/>
  <c r="V43" i="20"/>
  <c r="V45" i="20"/>
  <c r="E15" i="21" l="1"/>
  <c r="F15" i="21"/>
  <c r="E21" i="21"/>
  <c r="F21" i="21"/>
  <c r="F27" i="21"/>
  <c r="E27" i="21"/>
  <c r="P195" i="11"/>
  <c r="L195" i="11"/>
  <c r="Z195" i="11"/>
  <c r="X195" i="11"/>
  <c r="AB195" i="11"/>
  <c r="AH195" i="11"/>
  <c r="AJ195" i="11"/>
  <c r="AN195" i="11"/>
  <c r="AF195" i="11"/>
  <c r="N195" i="11"/>
  <c r="AL195" i="11"/>
  <c r="T195" i="11"/>
  <c r="V195" i="11"/>
  <c r="R195" i="11"/>
  <c r="AP195" i="11"/>
  <c r="J195" i="11"/>
  <c r="H23" i="11"/>
  <c r="H113" i="11"/>
  <c r="BC66" i="11"/>
  <c r="BC58" i="11" s="1"/>
  <c r="BD58" i="11" s="1"/>
  <c r="BI66" i="11"/>
  <c r="K66" i="11"/>
  <c r="K58" i="11" s="1"/>
  <c r="L58" i="11" s="1"/>
  <c r="AE66" i="11"/>
  <c r="AE58" i="11" s="1"/>
  <c r="AF58" i="11" s="1"/>
  <c r="AY66" i="11"/>
  <c r="AY58" i="11" s="1"/>
  <c r="AZ58" i="11" s="1"/>
  <c r="S66" i="11"/>
  <c r="S58" i="11" s="1"/>
  <c r="T58" i="11" s="1"/>
  <c r="AK66" i="11"/>
  <c r="AK58" i="11" s="1"/>
  <c r="AL58" i="11" s="1"/>
  <c r="G66" i="11"/>
  <c r="AW66" i="11"/>
  <c r="AW58" i="11" s="1"/>
  <c r="AX58" i="11" s="1"/>
  <c r="BK66" i="11"/>
  <c r="BK58" i="11" s="1"/>
  <c r="BL58" i="11" s="1"/>
  <c r="M66" i="11"/>
  <c r="M58" i="11" s="1"/>
  <c r="N58" i="11" s="1"/>
  <c r="AS66" i="11"/>
  <c r="AS58" i="11" s="1"/>
  <c r="AT58" i="11" s="1"/>
  <c r="BM66" i="11"/>
  <c r="BM58" i="11" s="1"/>
  <c r="AM66" i="11"/>
  <c r="AM58" i="11" s="1"/>
  <c r="AN58" i="11" s="1"/>
  <c r="AC66" i="11"/>
  <c r="AC58" i="11" s="1"/>
  <c r="AD58" i="11" s="1"/>
  <c r="AQ66" i="11"/>
  <c r="AQ58" i="11" s="1"/>
  <c r="AR58" i="11" s="1"/>
  <c r="AO66" i="11"/>
  <c r="AO58" i="11" s="1"/>
  <c r="AP58" i="11" s="1"/>
  <c r="O66" i="11"/>
  <c r="O58" i="11" s="1"/>
  <c r="P58" i="11" s="1"/>
  <c r="BG66" i="11"/>
  <c r="AA66" i="11"/>
  <c r="AA58" i="11" s="1"/>
  <c r="AB58" i="11" s="1"/>
  <c r="Q66" i="11"/>
  <c r="BO66" i="11"/>
  <c r="BO58" i="11" s="1"/>
  <c r="BA66" i="11"/>
  <c r="BA58" i="11" s="1"/>
  <c r="BB58" i="11" s="1"/>
  <c r="Y66" i="11"/>
  <c r="Y58" i="11" s="1"/>
  <c r="Z58" i="11" s="1"/>
  <c r="U66" i="11"/>
  <c r="U58" i="11" s="1"/>
  <c r="V58" i="11" s="1"/>
  <c r="AU66" i="11"/>
  <c r="AU58" i="11" s="1"/>
  <c r="AV58" i="11" s="1"/>
  <c r="BE66" i="11"/>
  <c r="BE58" i="11" s="1"/>
  <c r="BF58" i="11" s="1"/>
  <c r="AG66" i="11"/>
  <c r="AG58" i="11" s="1"/>
  <c r="AH58" i="11" s="1"/>
  <c r="W66" i="11"/>
  <c r="W58" i="11" s="1"/>
  <c r="X58" i="11" s="1"/>
  <c r="AI66" i="11"/>
  <c r="AI58" i="11" s="1"/>
  <c r="AJ58" i="11" s="1"/>
  <c r="I66" i="11"/>
  <c r="I58" i="11" s="1"/>
  <c r="AV195" i="11"/>
  <c r="BD195" i="11"/>
  <c r="BL195" i="11"/>
  <c r="BH195" i="11"/>
  <c r="BB195" i="11"/>
  <c r="BF195" i="11"/>
  <c r="BJ195" i="11"/>
  <c r="AX195" i="11"/>
  <c r="AZ195" i="11"/>
  <c r="AR195" i="11"/>
  <c r="BP195" i="11"/>
  <c r="BN195" i="11"/>
  <c r="AT195" i="11"/>
  <c r="Q344" i="11"/>
  <c r="M344" i="11"/>
  <c r="AA344" i="11"/>
  <c r="AO344" i="11"/>
  <c r="AQ344" i="11"/>
  <c r="I344" i="11"/>
  <c r="AH344" i="11"/>
  <c r="AS344" i="11"/>
  <c r="AU344" i="11"/>
  <c r="S344" i="11"/>
  <c r="W344" i="11"/>
  <c r="AK344" i="11"/>
  <c r="U344" i="11"/>
  <c r="Y344" i="11"/>
  <c r="AY344" i="11"/>
  <c r="K344" i="11"/>
  <c r="AM344" i="11"/>
  <c r="O344" i="11"/>
  <c r="BA344" i="11"/>
  <c r="AI344" i="11"/>
  <c r="AC344" i="11"/>
  <c r="BC344" i="11"/>
  <c r="AW344" i="11"/>
  <c r="AE344" i="11"/>
  <c r="AF344" i="11" s="1"/>
  <c r="BE344" i="11"/>
  <c r="BK344" i="11"/>
  <c r="AK522" i="11"/>
  <c r="D28" i="8"/>
  <c r="D29" i="8"/>
  <c r="G58" i="11" l="1"/>
  <c r="BR66" i="11"/>
  <c r="BR344" i="11"/>
  <c r="BI58" i="11"/>
  <c r="BJ58" i="11" s="1"/>
  <c r="BN58" i="11"/>
  <c r="J58" i="11"/>
  <c r="BG58" i="11"/>
  <c r="BH58" i="11" s="1"/>
  <c r="BP58" i="11"/>
  <c r="F34" i="21"/>
  <c r="E34" i="21"/>
  <c r="F23" i="21"/>
  <c r="E23" i="21"/>
  <c r="Z344" i="11"/>
  <c r="L15" i="14" s="1"/>
  <c r="AD344" i="11"/>
  <c r="N15" i="14" s="1"/>
  <c r="BD344" i="11"/>
  <c r="AZ344" i="11"/>
  <c r="BH344" i="11"/>
  <c r="N344" i="11"/>
  <c r="F15" i="14" s="1"/>
  <c r="AC168" i="11"/>
  <c r="AQ168" i="11"/>
  <c r="M168" i="11"/>
  <c r="AE168" i="11"/>
  <c r="AG168" i="11"/>
  <c r="AY168" i="11"/>
  <c r="O168" i="11"/>
  <c r="Q168" i="11"/>
  <c r="AI168" i="11"/>
  <c r="K168" i="11"/>
  <c r="S168" i="11"/>
  <c r="AK168" i="11"/>
  <c r="AM168" i="11"/>
  <c r="U168" i="11"/>
  <c r="AO168" i="11"/>
  <c r="AA168" i="11"/>
  <c r="Y168" i="11"/>
  <c r="W168" i="11"/>
  <c r="AJ344" i="11"/>
  <c r="BL344" i="11"/>
  <c r="P344" i="11"/>
  <c r="G15" i="14" s="1"/>
  <c r="BF344" i="11"/>
  <c r="BN344" i="11"/>
  <c r="O15" i="14"/>
  <c r="AN344" i="11"/>
  <c r="AV344" i="11"/>
  <c r="AP344" i="11"/>
  <c r="AX344" i="11"/>
  <c r="L344" i="11"/>
  <c r="E15" i="14" s="1"/>
  <c r="AT344" i="11"/>
  <c r="AB344" i="11"/>
  <c r="M15" i="14" s="1"/>
  <c r="BB344" i="11"/>
  <c r="V344" i="11"/>
  <c r="J15" i="14" s="1"/>
  <c r="J344" i="11"/>
  <c r="D15" i="14" s="1"/>
  <c r="R344" i="11"/>
  <c r="H15" i="14" s="1"/>
  <c r="AL344" i="11"/>
  <c r="X344" i="11"/>
  <c r="K15" i="14" s="1"/>
  <c r="T344" i="11"/>
  <c r="I15" i="14" s="1"/>
  <c r="AR344" i="11"/>
  <c r="BJ344" i="11"/>
  <c r="H195" i="11"/>
  <c r="AM522" i="11"/>
  <c r="BP344" i="11"/>
  <c r="D19" i="8"/>
  <c r="D20" i="8"/>
  <c r="D21" i="8"/>
  <c r="F24" i="21" l="1"/>
  <c r="E24" i="21"/>
  <c r="E25" i="21"/>
  <c r="F25" i="21"/>
  <c r="H344" i="11"/>
  <c r="BQ344" i="11" s="1"/>
  <c r="AP168" i="11"/>
  <c r="V168" i="11"/>
  <c r="L168" i="11"/>
  <c r="AF168" i="11"/>
  <c r="N168" i="11"/>
  <c r="AJ168" i="11"/>
  <c r="R168" i="11"/>
  <c r="AR168" i="11"/>
  <c r="AN168" i="11"/>
  <c r="P168" i="11"/>
  <c r="X168" i="11"/>
  <c r="AL168" i="11"/>
  <c r="AD168" i="11"/>
  <c r="Z168" i="11"/>
  <c r="T168" i="11"/>
  <c r="AH168" i="11"/>
  <c r="AB168" i="11"/>
  <c r="J168" i="11"/>
  <c r="AO522" i="11"/>
  <c r="BP168" i="11"/>
  <c r="AS168" i="11"/>
  <c r="AT168" i="11" s="1"/>
  <c r="BA168" i="11"/>
  <c r="BB168" i="11" s="1"/>
  <c r="AZ168" i="11"/>
  <c r="BI168" i="11"/>
  <c r="BJ168" i="11" s="1"/>
  <c r="BH168" i="11"/>
  <c r="BK168" i="11"/>
  <c r="BL168" i="11" s="1"/>
  <c r="BE168" i="11"/>
  <c r="BF168" i="11" s="1"/>
  <c r="AW168" i="11"/>
  <c r="AX168" i="11" s="1"/>
  <c r="BC168" i="11"/>
  <c r="BD168" i="11" s="1"/>
  <c r="AU168" i="11"/>
  <c r="AV168" i="11" s="1"/>
  <c r="BN168" i="11"/>
  <c r="AS99" i="11"/>
  <c r="AT99" i="11" s="1"/>
  <c r="BC99" i="11"/>
  <c r="BD99" i="11" s="1"/>
  <c r="BJ99" i="11"/>
  <c r="D14" i="8"/>
  <c r="BR168" i="11" l="1"/>
  <c r="H168" i="11"/>
  <c r="H184" i="11"/>
  <c r="BQ184" i="11" s="1"/>
  <c r="AQ522" i="11"/>
  <c r="D12" i="8"/>
  <c r="D17" i="8"/>
  <c r="BA99" i="11"/>
  <c r="BB99" i="11" s="1"/>
  <c r="AW99" i="11"/>
  <c r="AX99" i="11" s="1"/>
  <c r="AU99" i="11"/>
  <c r="AV99" i="11" s="1"/>
  <c r="BP99" i="11"/>
  <c r="AQ99" i="11"/>
  <c r="AR99" i="11" s="1"/>
  <c r="BH99" i="11"/>
  <c r="BE99" i="11"/>
  <c r="BF99" i="11" s="1"/>
  <c r="AY99" i="11"/>
  <c r="AZ99" i="11" s="1"/>
  <c r="BN99" i="11"/>
  <c r="BL99" i="11"/>
  <c r="D15" i="8"/>
  <c r="D18" i="8"/>
  <c r="H131" i="11" l="1"/>
  <c r="E19" i="21"/>
  <c r="F19" i="21"/>
  <c r="F20" i="21"/>
  <c r="E20" i="21"/>
  <c r="E17" i="21"/>
  <c r="F17" i="21"/>
  <c r="BQ168" i="11"/>
  <c r="W205" i="11"/>
  <c r="AG205" i="11"/>
  <c r="AE205" i="11"/>
  <c r="AC205" i="11"/>
  <c r="H58" i="11"/>
  <c r="H80" i="11"/>
  <c r="H99" i="11"/>
  <c r="AI205" i="11"/>
  <c r="AK205" i="11"/>
  <c r="S205" i="11"/>
  <c r="U205" i="11"/>
  <c r="Q205" i="11"/>
  <c r="AO205" i="11"/>
  <c r="M205" i="11"/>
  <c r="Y205" i="11"/>
  <c r="K205" i="11"/>
  <c r="D10" i="11"/>
  <c r="O205" i="11"/>
  <c r="AA205" i="11"/>
  <c r="AM205" i="11"/>
  <c r="AS522" i="11"/>
  <c r="AU141" i="11"/>
  <c r="AV141" i="11" s="1"/>
  <c r="BE141" i="11"/>
  <c r="BF141" i="11" s="1"/>
  <c r="BK141" i="11"/>
  <c r="BL141" i="11" s="1"/>
  <c r="AS141" i="11"/>
  <c r="AT141" i="11" s="1"/>
  <c r="BG141" i="11"/>
  <c r="BH141" i="11" s="1"/>
  <c r="AY141" i="11"/>
  <c r="AZ141" i="11" s="1"/>
  <c r="BA141" i="11"/>
  <c r="BB141" i="11" s="1"/>
  <c r="AQ141" i="11"/>
  <c r="BP141" i="11"/>
  <c r="AW141" i="11"/>
  <c r="AX141" i="11" s="1"/>
  <c r="BJ141" i="11"/>
  <c r="BC141" i="11"/>
  <c r="BD141" i="11" s="1"/>
  <c r="D23" i="8"/>
  <c r="D24" i="8"/>
  <c r="BR141" i="11" l="1"/>
  <c r="F28" i="21"/>
  <c r="E28" i="21"/>
  <c r="P205" i="11"/>
  <c r="N205" i="11"/>
  <c r="AR141" i="11"/>
  <c r="AB205" i="11"/>
  <c r="Z205" i="11"/>
  <c r="T205" i="11"/>
  <c r="L205" i="11"/>
  <c r="R205" i="11"/>
  <c r="AD205" i="11"/>
  <c r="AL205" i="11"/>
  <c r="AF205" i="11"/>
  <c r="AP205" i="11"/>
  <c r="AH205" i="11"/>
  <c r="AJ205" i="11"/>
  <c r="X205" i="11"/>
  <c r="AN205" i="11"/>
  <c r="J205" i="11"/>
  <c r="V205" i="11"/>
  <c r="H141" i="11"/>
  <c r="BN141" i="11"/>
  <c r="AU522" i="11"/>
  <c r="AY223" i="11"/>
  <c r="AZ223" i="11" s="1"/>
  <c r="AU223" i="11"/>
  <c r="AV223" i="11" s="1"/>
  <c r="AS223" i="11"/>
  <c r="AT223" i="11" s="1"/>
  <c r="AQ223" i="11"/>
  <c r="BE223" i="11"/>
  <c r="BF223" i="11" s="1"/>
  <c r="BH223" i="11"/>
  <c r="AW223" i="11"/>
  <c r="AX223" i="11" s="1"/>
  <c r="BC223" i="11"/>
  <c r="BD223" i="11" s="1"/>
  <c r="BA223" i="11"/>
  <c r="BB223" i="11" s="1"/>
  <c r="BN223" i="11"/>
  <c r="BK223" i="11"/>
  <c r="BL223" i="11" s="1"/>
  <c r="BI223" i="11"/>
  <c r="BJ223" i="11" s="1"/>
  <c r="BC205" i="11"/>
  <c r="BD205" i="11" s="1"/>
  <c r="AW205" i="11"/>
  <c r="AX205" i="11" s="1"/>
  <c r="AY205" i="11"/>
  <c r="AZ205" i="11" s="1"/>
  <c r="BA205" i="11"/>
  <c r="BB205" i="11" s="1"/>
  <c r="BN205" i="11"/>
  <c r="BP205" i="11"/>
  <c r="BG205" i="11"/>
  <c r="BH205" i="11" s="1"/>
  <c r="BL205" i="11"/>
  <c r="AS205" i="11"/>
  <c r="AT205" i="11" s="1"/>
  <c r="AQ205" i="11"/>
  <c r="AR205" i="11" s="1"/>
  <c r="BI205" i="11"/>
  <c r="BJ205" i="11" s="1"/>
  <c r="BE205" i="11"/>
  <c r="BF205" i="11" s="1"/>
  <c r="AU205" i="11"/>
  <c r="AV205" i="11" s="1"/>
  <c r="H223" i="11"/>
  <c r="BP223" i="11"/>
  <c r="AR223" i="11" l="1"/>
  <c r="BQ223" i="11" s="1"/>
  <c r="BR223" i="11"/>
  <c r="BR205" i="11"/>
  <c r="BQ141" i="11"/>
  <c r="H205" i="11"/>
  <c r="BQ205" i="11" s="1"/>
  <c r="AW522" i="11"/>
  <c r="AY522" i="11" l="1"/>
  <c r="AQ42" i="11"/>
  <c r="BE42" i="11"/>
  <c r="BM42" i="11"/>
  <c r="BC42" i="11"/>
  <c r="AW42" i="11"/>
  <c r="AU42" i="11"/>
  <c r="AY42" i="11"/>
  <c r="AS42" i="11"/>
  <c r="BA42" i="11"/>
  <c r="W10" i="11" l="1"/>
  <c r="X10" i="11" s="1"/>
  <c r="K10" i="14" s="1"/>
  <c r="AA10" i="11"/>
  <c r="AB10" i="11" s="1"/>
  <c r="M10" i="14" s="1"/>
  <c r="AU10" i="11"/>
  <c r="AV10" i="11" s="1"/>
  <c r="W10" i="14" s="1"/>
  <c r="AV42" i="11"/>
  <c r="AK10" i="11"/>
  <c r="AL10" i="11" s="1"/>
  <c r="R10" i="14" s="1"/>
  <c r="O10" i="11"/>
  <c r="P10" i="11" s="1"/>
  <c r="G10" i="14" s="1"/>
  <c r="BM10" i="11"/>
  <c r="BN10" i="11" s="1"/>
  <c r="AF10" i="14" s="1"/>
  <c r="BN42" i="11"/>
  <c r="AO10" i="11"/>
  <c r="AP10" i="11" s="1"/>
  <c r="T10" i="14" s="1"/>
  <c r="I10" i="11"/>
  <c r="J10" i="11" s="1"/>
  <c r="D10" i="14" s="1"/>
  <c r="BE10" i="11"/>
  <c r="BF10" i="11" s="1"/>
  <c r="AB10" i="14" s="1"/>
  <c r="BF42" i="11"/>
  <c r="BK10" i="11"/>
  <c r="BL10" i="11" s="1"/>
  <c r="AE10" i="14" s="1"/>
  <c r="BL42" i="11"/>
  <c r="AQ10" i="11"/>
  <c r="AR10" i="11" s="1"/>
  <c r="U10" i="14" s="1"/>
  <c r="AR42" i="11"/>
  <c r="M10" i="11"/>
  <c r="N10" i="11" s="1"/>
  <c r="F10" i="14" s="1"/>
  <c r="BI10" i="11"/>
  <c r="BJ10" i="11" s="1"/>
  <c r="AD10" i="14" s="1"/>
  <c r="BJ42" i="11"/>
  <c r="H42" i="11"/>
  <c r="BA10" i="11"/>
  <c r="BB10" i="11" s="1"/>
  <c r="Z10" i="14" s="1"/>
  <c r="BB42" i="11"/>
  <c r="AI10" i="11"/>
  <c r="AJ10" i="11" s="1"/>
  <c r="Q10" i="14" s="1"/>
  <c r="Y10" i="11"/>
  <c r="Z10" i="11" s="1"/>
  <c r="L10" i="14" s="1"/>
  <c r="BC10" i="11"/>
  <c r="BD10" i="11" s="1"/>
  <c r="AA10" i="14" s="1"/>
  <c r="BD42" i="11"/>
  <c r="AS10" i="11"/>
  <c r="AT10" i="11" s="1"/>
  <c r="V10" i="14" s="1"/>
  <c r="AT42" i="11"/>
  <c r="U10" i="11"/>
  <c r="V10" i="11" s="1"/>
  <c r="J10" i="14" s="1"/>
  <c r="K10" i="11"/>
  <c r="L10" i="11" s="1"/>
  <c r="E10" i="14" s="1"/>
  <c r="AE10" i="11"/>
  <c r="AF10" i="11" s="1"/>
  <c r="O10" i="14" s="1"/>
  <c r="AY10" i="11"/>
  <c r="AZ10" i="11" s="1"/>
  <c r="Y10" i="14" s="1"/>
  <c r="AZ42" i="11"/>
  <c r="AM10" i="11"/>
  <c r="AN10" i="11" s="1"/>
  <c r="S10" i="14" s="1"/>
  <c r="BO10" i="11"/>
  <c r="BP10" i="11" s="1"/>
  <c r="AG10" i="14" s="1"/>
  <c r="BP42" i="11"/>
  <c r="S10" i="11"/>
  <c r="T10" i="11" s="1"/>
  <c r="I10" i="14" s="1"/>
  <c r="BG10" i="11"/>
  <c r="BH10" i="11" s="1"/>
  <c r="AC10" i="14" s="1"/>
  <c r="BH42" i="11"/>
  <c r="AW10" i="11"/>
  <c r="AX10" i="11" s="1"/>
  <c r="X10" i="14" s="1"/>
  <c r="AX42" i="11"/>
  <c r="BA522" i="11"/>
  <c r="J16" i="7" l="1"/>
  <c r="C13" i="21" s="1"/>
  <c r="BC522" i="11"/>
  <c r="D11" i="8"/>
  <c r="J529" i="7" l="1"/>
  <c r="L85" i="19" s="1"/>
  <c r="H85" i="19" s="1"/>
  <c r="I506" i="7"/>
  <c r="H13" i="21"/>
  <c r="F16" i="21"/>
  <c r="E16" i="21"/>
  <c r="BE522" i="11"/>
  <c r="D8" i="8"/>
  <c r="J533" i="7" l="1"/>
  <c r="H3" i="7" s="1"/>
  <c r="J506" i="7"/>
  <c r="D498" i="11" s="1"/>
  <c r="H506" i="7"/>
  <c r="H505" i="7" s="1"/>
  <c r="E13" i="21"/>
  <c r="F13" i="21"/>
  <c r="BG522" i="11"/>
  <c r="D56" i="8"/>
  <c r="I5" i="7" l="1"/>
  <c r="I4" i="7"/>
  <c r="J505" i="7"/>
  <c r="C46" i="21" s="1"/>
  <c r="BI522" i="11"/>
  <c r="E41" i="8"/>
  <c r="E35" i="8"/>
  <c r="E53" i="8"/>
  <c r="E51" i="8"/>
  <c r="E49" i="8"/>
  <c r="E47" i="8"/>
  <c r="E37" i="8"/>
  <c r="E33" i="8"/>
  <c r="E38" i="8"/>
  <c r="E43" i="8"/>
  <c r="E39" i="8"/>
  <c r="E36" i="8"/>
  <c r="E46" i="8"/>
  <c r="E45" i="8"/>
  <c r="E34" i="8"/>
  <c r="E52" i="8"/>
  <c r="E48" i="8"/>
  <c r="E42" i="8"/>
  <c r="E44" i="8"/>
  <c r="E54" i="8"/>
  <c r="E50" i="8"/>
  <c r="E40" i="8"/>
  <c r="E32" i="8"/>
  <c r="E31" i="8"/>
  <c r="E7" i="8"/>
  <c r="E30" i="8"/>
  <c r="E29" i="8"/>
  <c r="E9" i="8"/>
  <c r="E19" i="8"/>
  <c r="E24" i="8"/>
  <c r="E25" i="8"/>
  <c r="E17" i="8"/>
  <c r="E22" i="8"/>
  <c r="E27" i="8"/>
  <c r="E8" i="8"/>
  <c r="E16" i="8"/>
  <c r="E26" i="8"/>
  <c r="E28" i="8"/>
  <c r="E13" i="8"/>
  <c r="D58" i="8"/>
  <c r="E21" i="8"/>
  <c r="E20" i="8"/>
  <c r="E15" i="8"/>
  <c r="E23" i="8"/>
  <c r="E12" i="8"/>
  <c r="E14" i="8"/>
  <c r="E18" i="8"/>
  <c r="E10" i="8"/>
  <c r="E11" i="8"/>
  <c r="W498" i="11" l="1"/>
  <c r="W497" i="11" s="1"/>
  <c r="D497" i="11"/>
  <c r="D527" i="11" s="1"/>
  <c r="BA498" i="11"/>
  <c r="BA497" i="11" s="1"/>
  <c r="AO498" i="11"/>
  <c r="AO497" i="11" s="1"/>
  <c r="AK498" i="11"/>
  <c r="AK497" i="11" s="1"/>
  <c r="Y498" i="11"/>
  <c r="Y497" i="11" s="1"/>
  <c r="Z497" i="11" s="1"/>
  <c r="M498" i="11"/>
  <c r="M497" i="11" s="1"/>
  <c r="AC498" i="11"/>
  <c r="AC497" i="11" s="1"/>
  <c r="AD497" i="11" s="1"/>
  <c r="S498" i="11"/>
  <c r="S497" i="11" s="1"/>
  <c r="T497" i="11" s="1"/>
  <c r="AU498" i="11"/>
  <c r="AU497" i="11" s="1"/>
  <c r="AM498" i="11"/>
  <c r="AM497" i="11" s="1"/>
  <c r="AI498" i="11"/>
  <c r="AI497" i="11" s="1"/>
  <c r="AJ497" i="11" s="1"/>
  <c r="Q14" i="14" s="1"/>
  <c r="I498" i="11"/>
  <c r="I497" i="11" s="1"/>
  <c r="BK498" i="11"/>
  <c r="BK497" i="11" s="1"/>
  <c r="BL497" i="11" s="1"/>
  <c r="AE14" i="14" s="1"/>
  <c r="AS498" i="11"/>
  <c r="AS497" i="11" s="1"/>
  <c r="AT497" i="11" s="1"/>
  <c r="V14" i="14" s="1"/>
  <c r="BE498" i="11"/>
  <c r="BE497" i="11" s="1"/>
  <c r="AQ498" i="11"/>
  <c r="AQ497" i="11" s="1"/>
  <c r="AW498" i="11"/>
  <c r="AW497" i="11" s="1"/>
  <c r="AX497" i="11" s="1"/>
  <c r="X14" i="14" s="1"/>
  <c r="K498" i="11"/>
  <c r="K497" i="11" s="1"/>
  <c r="Q498" i="11"/>
  <c r="Q497" i="11" s="1"/>
  <c r="R497" i="11" s="1"/>
  <c r="BM498" i="11"/>
  <c r="BM497" i="11" s="1"/>
  <c r="BN497" i="11" s="1"/>
  <c r="AF14" i="14" s="1"/>
  <c r="G498" i="11"/>
  <c r="AE498" i="11"/>
  <c r="AE497" i="11" s="1"/>
  <c r="AF497" i="11" s="1"/>
  <c r="AG498" i="11"/>
  <c r="AG497" i="11" s="1"/>
  <c r="AH497" i="11" s="1"/>
  <c r="P14" i="14" s="1"/>
  <c r="U498" i="11"/>
  <c r="U497" i="11" s="1"/>
  <c r="BG498" i="11"/>
  <c r="BG497" i="11" s="1"/>
  <c r="BH497" i="11" s="1"/>
  <c r="AC14" i="14" s="1"/>
  <c r="BI498" i="11"/>
  <c r="BI497" i="11" s="1"/>
  <c r="BJ497" i="11" s="1"/>
  <c r="AD14" i="14" s="1"/>
  <c r="AY498" i="11"/>
  <c r="AY497" i="11" s="1"/>
  <c r="AZ497" i="11" s="1"/>
  <c r="Y14" i="14" s="1"/>
  <c r="BC498" i="11"/>
  <c r="BC497" i="11" s="1"/>
  <c r="BD497" i="11" s="1"/>
  <c r="AA14" i="14" s="1"/>
  <c r="AA498" i="11"/>
  <c r="AA497" i="11" s="1"/>
  <c r="AB497" i="11" s="1"/>
  <c r="BO498" i="11"/>
  <c r="BO497" i="11" s="1"/>
  <c r="O498" i="11"/>
  <c r="O497" i="11" s="1"/>
  <c r="P497" i="11" s="1"/>
  <c r="D82" i="19"/>
  <c r="K82" i="19" s="1"/>
  <c r="BK522" i="11"/>
  <c r="E56" i="8"/>
  <c r="BB497" i="11" l="1"/>
  <c r="Z14" i="14" s="1"/>
  <c r="G497" i="11"/>
  <c r="BR497" i="11" s="1"/>
  <c r="BR498" i="11"/>
  <c r="AR497" i="11"/>
  <c r="U14" i="14" s="1"/>
  <c r="AN497" i="11"/>
  <c r="S14" i="14" s="1"/>
  <c r="AL497" i="11"/>
  <c r="R14" i="14" s="1"/>
  <c r="BF497" i="11"/>
  <c r="AB14" i="14" s="1"/>
  <c r="AV497" i="11"/>
  <c r="W14" i="14" s="1"/>
  <c r="AP497" i="11"/>
  <c r="T14" i="14" s="1"/>
  <c r="BP497" i="11"/>
  <c r="AG14" i="14" s="1"/>
  <c r="V497" i="11"/>
  <c r="L497" i="11"/>
  <c r="J497" i="11"/>
  <c r="N497" i="11"/>
  <c r="X497" i="11"/>
  <c r="D100" i="19"/>
  <c r="H46" i="21"/>
  <c r="C52" i="21"/>
  <c r="D13" i="21" s="1"/>
  <c r="F46" i="21"/>
  <c r="E46" i="21"/>
  <c r="BM522" i="11"/>
  <c r="AW524" i="11"/>
  <c r="BC524" i="11"/>
  <c r="AK524" i="11"/>
  <c r="AE524" i="11"/>
  <c r="AI524" i="11"/>
  <c r="AA524" i="11"/>
  <c r="BI524" i="11"/>
  <c r="Y524" i="11"/>
  <c r="U524" i="11"/>
  <c r="W524" i="11"/>
  <c r="BK524" i="11"/>
  <c r="BM524" i="11"/>
  <c r="M524" i="11"/>
  <c r="S524" i="11"/>
  <c r="AQ524" i="11"/>
  <c r="BA524" i="11"/>
  <c r="I524" i="11"/>
  <c r="BG524" i="11"/>
  <c r="AY524" i="11"/>
  <c r="K524" i="11"/>
  <c r="BE524" i="11"/>
  <c r="AO524" i="11"/>
  <c r="O524" i="11"/>
  <c r="AM524" i="11"/>
  <c r="BO524" i="11"/>
  <c r="AU524" i="11"/>
  <c r="AS524" i="11"/>
  <c r="H497" i="11" l="1"/>
  <c r="K100" i="19"/>
  <c r="D10" i="21"/>
  <c r="D49" i="21"/>
  <c r="D16" i="21"/>
  <c r="D22" i="21"/>
  <c r="D28" i="21"/>
  <c r="D34" i="21"/>
  <c r="D18" i="21"/>
  <c r="D30" i="21"/>
  <c r="D26" i="21"/>
  <c r="F52" i="21"/>
  <c r="D46" i="21"/>
  <c r="D17" i="21"/>
  <c r="D23" i="21"/>
  <c r="D29" i="21"/>
  <c r="D14" i="21"/>
  <c r="D43" i="21"/>
  <c r="D24" i="21"/>
  <c r="D20" i="21"/>
  <c r="E52" i="21"/>
  <c r="D40" i="21"/>
  <c r="D19" i="21"/>
  <c r="D25" i="21"/>
  <c r="D31" i="21"/>
  <c r="D37" i="21"/>
  <c r="D32" i="21"/>
  <c r="D15" i="21"/>
  <c r="D21" i="21"/>
  <c r="D27" i="21"/>
  <c r="D33" i="21"/>
  <c r="BO522" i="11"/>
  <c r="D52" i="21"/>
  <c r="BQ497" i="11" l="1"/>
  <c r="H373" i="11" l="1"/>
  <c r="C15" i="14" s="1"/>
  <c r="H384" i="11"/>
  <c r="BQ373" i="11" l="1"/>
  <c r="BQ384" i="11" l="1"/>
  <c r="H364" i="11"/>
  <c r="C13" i="14" s="1"/>
  <c r="BP352" i="11" l="1"/>
  <c r="AG11" i="14" s="1"/>
  <c r="AX352" i="11"/>
  <c r="X11" i="14" s="1"/>
  <c r="AF352" i="11"/>
  <c r="BD352" i="11"/>
  <c r="AA11" i="14" s="1"/>
  <c r="AL352" i="11"/>
  <c r="R11" i="14" s="1"/>
  <c r="BJ352" i="11"/>
  <c r="AD11" i="14" s="1"/>
  <c r="AR352" i="11"/>
  <c r="U11" i="14" s="1"/>
  <c r="N352" i="11"/>
  <c r="AT352" i="11"/>
  <c r="V11" i="14" s="1"/>
  <c r="T352" i="11"/>
  <c r="BH352" i="11"/>
  <c r="AC11" i="14" s="1"/>
  <c r="Z352" i="11"/>
  <c r="BL352" i="11"/>
  <c r="AE11" i="14" s="1"/>
  <c r="AN352" i="11"/>
  <c r="S11" i="14" s="1"/>
  <c r="L352" i="11"/>
  <c r="AJ352" i="11"/>
  <c r="Q11" i="14" s="1"/>
  <c r="R352" i="11"/>
  <c r="BF352" i="11"/>
  <c r="AB11" i="14" s="1"/>
  <c r="X352" i="11"/>
  <c r="BB352" i="11"/>
  <c r="Z11" i="14" s="1"/>
  <c r="AD352" i="11"/>
  <c r="J352" i="11"/>
  <c r="AH352" i="11"/>
  <c r="P11" i="14" s="1"/>
  <c r="BN352" i="11"/>
  <c r="AF11" i="14" s="1"/>
  <c r="P352" i="11"/>
  <c r="AV352" i="11"/>
  <c r="W11" i="14" s="1"/>
  <c r="V352" i="11"/>
  <c r="AZ352" i="11"/>
  <c r="Y11" i="14" s="1"/>
  <c r="AB352" i="11"/>
  <c r="AP352" i="11"/>
  <c r="T11" i="14" s="1"/>
  <c r="D524" i="11"/>
  <c r="H352" i="11"/>
  <c r="BQ364" i="11"/>
  <c r="AT524" i="11" l="1"/>
  <c r="V18" i="14" s="1"/>
  <c r="AV524" i="11"/>
  <c r="W18" i="14" s="1"/>
  <c r="BP524" i="11"/>
  <c r="AG18" i="14" s="1"/>
  <c r="AN524" i="11"/>
  <c r="S18" i="14" s="1"/>
  <c r="P524" i="11"/>
  <c r="AP524" i="11"/>
  <c r="BF524" i="11"/>
  <c r="AB18" i="14" s="1"/>
  <c r="L524" i="11"/>
  <c r="AZ524" i="11"/>
  <c r="BH524" i="11"/>
  <c r="AC18" i="14" s="1"/>
  <c r="J524" i="11"/>
  <c r="BB524" i="11"/>
  <c r="Z18" i="14" s="1"/>
  <c r="AR524" i="11"/>
  <c r="U18" i="14" s="1"/>
  <c r="T524" i="11"/>
  <c r="I18" i="14" s="1"/>
  <c r="N524" i="11"/>
  <c r="F18" i="14" s="1"/>
  <c r="BN524" i="11"/>
  <c r="AF18" i="14" s="1"/>
  <c r="BL524" i="11"/>
  <c r="AE18" i="14" s="1"/>
  <c r="X524" i="11"/>
  <c r="V524" i="11"/>
  <c r="J18" i="14" s="1"/>
  <c r="Z524" i="11"/>
  <c r="L18" i="14" s="1"/>
  <c r="BJ524" i="11"/>
  <c r="AB524" i="11"/>
  <c r="M18" i="14" s="1"/>
  <c r="AJ524" i="11"/>
  <c r="Q18" i="14" s="1"/>
  <c r="AF524" i="11"/>
  <c r="AL524" i="11"/>
  <c r="R18" i="14" s="1"/>
  <c r="BD524" i="11"/>
  <c r="AA18" i="14" s="1"/>
  <c r="AX524" i="11"/>
  <c r="X18" i="14" s="1"/>
  <c r="E506" i="11"/>
  <c r="E507" i="11"/>
  <c r="E508" i="11"/>
  <c r="E509" i="11"/>
  <c r="E510" i="11"/>
  <c r="E511" i="11"/>
  <c r="E512" i="11"/>
  <c r="E513" i="11"/>
  <c r="E514" i="11"/>
  <c r="E515" i="11"/>
  <c r="E43" i="11"/>
  <c r="E516" i="11"/>
  <c r="E517" i="11"/>
  <c r="E493" i="11"/>
  <c r="E494" i="11"/>
  <c r="E495" i="11"/>
  <c r="E481" i="11"/>
  <c r="E482" i="11"/>
  <c r="E458" i="11"/>
  <c r="E459" i="11"/>
  <c r="E427" i="11"/>
  <c r="E428" i="11"/>
  <c r="E429" i="11"/>
  <c r="E420" i="11"/>
  <c r="E430" i="11"/>
  <c r="E431" i="11"/>
  <c r="E432" i="11"/>
  <c r="E401" i="11"/>
  <c r="E402" i="11"/>
  <c r="E389" i="11"/>
  <c r="E390" i="11"/>
  <c r="E382" i="11"/>
  <c r="E381" i="11"/>
  <c r="E370" i="11"/>
  <c r="E371" i="11"/>
  <c r="E361" i="11"/>
  <c r="E362" i="11"/>
  <c r="E350" i="11"/>
  <c r="E351" i="11"/>
  <c r="E321" i="11"/>
  <c r="E322" i="11"/>
  <c r="E311" i="11"/>
  <c r="E312" i="11"/>
  <c r="E304" i="11"/>
  <c r="E303" i="11"/>
  <c r="E294" i="11"/>
  <c r="E295" i="11"/>
  <c r="E277" i="11"/>
  <c r="E276" i="11"/>
  <c r="E263" i="11"/>
  <c r="E262" i="11"/>
  <c r="E240" i="11"/>
  <c r="E239" i="11"/>
  <c r="E221" i="11"/>
  <c r="E220" i="11"/>
  <c r="E202" i="11"/>
  <c r="E193" i="11"/>
  <c r="E192" i="11"/>
  <c r="E203" i="11"/>
  <c r="E204" i="11"/>
  <c r="E182" i="11"/>
  <c r="E181" i="11"/>
  <c r="E165" i="11"/>
  <c r="E166" i="11"/>
  <c r="E149" i="11"/>
  <c r="E148" i="11"/>
  <c r="E138" i="11"/>
  <c r="E139" i="11"/>
  <c r="E129" i="11"/>
  <c r="E128" i="11"/>
  <c r="E111" i="11"/>
  <c r="E110" i="11"/>
  <c r="E78" i="11"/>
  <c r="E77" i="11"/>
  <c r="E68" i="11"/>
  <c r="E67" i="11"/>
  <c r="E69" i="11"/>
  <c r="E55" i="11"/>
  <c r="E56" i="11"/>
  <c r="E39" i="11"/>
  <c r="E40" i="11"/>
  <c r="E302" i="11"/>
  <c r="E284" i="11"/>
  <c r="E293" i="11"/>
  <c r="E191" i="11"/>
  <c r="E275" i="11"/>
  <c r="E180" i="11"/>
  <c r="E179" i="11"/>
  <c r="E483" i="11"/>
  <c r="E97" i="11"/>
  <c r="E96" i="11"/>
  <c r="E95" i="11"/>
  <c r="E94" i="11"/>
  <c r="E496" i="11"/>
  <c r="E518" i="11"/>
  <c r="E503" i="11"/>
  <c r="E460" i="11"/>
  <c r="E470" i="11"/>
  <c r="E438" i="11"/>
  <c r="E449" i="11"/>
  <c r="E422" i="11"/>
  <c r="E433" i="11"/>
  <c r="E391" i="11"/>
  <c r="E403" i="11"/>
  <c r="E363" i="11"/>
  <c r="E383" i="11"/>
  <c r="E372" i="11"/>
  <c r="E323" i="11"/>
  <c r="E313" i="11"/>
  <c r="E264" i="11"/>
  <c r="E278" i="11"/>
  <c r="E222" i="11"/>
  <c r="E241" i="11"/>
  <c r="E183" i="11"/>
  <c r="E194" i="11"/>
  <c r="E150" i="11"/>
  <c r="E167" i="11"/>
  <c r="E112" i="11"/>
  <c r="E140" i="11"/>
  <c r="E130" i="11"/>
  <c r="E79" i="11"/>
  <c r="E98" i="11"/>
  <c r="E41" i="11"/>
  <c r="E57" i="11"/>
  <c r="E20" i="11"/>
  <c r="E21" i="11"/>
  <c r="E22" i="11"/>
  <c r="E342" i="11"/>
  <c r="E343" i="11"/>
  <c r="E340" i="11"/>
  <c r="E341" i="11"/>
  <c r="E468" i="11"/>
  <c r="E491" i="11"/>
  <c r="E309" i="11"/>
  <c r="E447" i="11"/>
  <c r="E282" i="11"/>
  <c r="E300" i="11"/>
  <c r="E108" i="11"/>
  <c r="E273" i="11"/>
  <c r="E90" i="11"/>
  <c r="E91" i="11"/>
  <c r="E505" i="11"/>
  <c r="E498" i="11"/>
  <c r="E499" i="11"/>
  <c r="E500" i="11"/>
  <c r="E501" i="11"/>
  <c r="E502" i="11"/>
  <c r="E485" i="11"/>
  <c r="E486" i="11"/>
  <c r="E487" i="11"/>
  <c r="E488" i="11"/>
  <c r="E489" i="11"/>
  <c r="E490" i="11"/>
  <c r="E492" i="11"/>
  <c r="E479" i="11"/>
  <c r="E480" i="11"/>
  <c r="E476" i="11"/>
  <c r="E474" i="11"/>
  <c r="E477" i="11"/>
  <c r="E478" i="11"/>
  <c r="E475" i="11"/>
  <c r="E473" i="11"/>
  <c r="E472" i="11"/>
  <c r="E462" i="11"/>
  <c r="E464" i="11"/>
  <c r="E466" i="11"/>
  <c r="E467" i="11"/>
  <c r="E469" i="11"/>
  <c r="E465" i="11"/>
  <c r="E463" i="11"/>
  <c r="E451" i="11"/>
  <c r="E452" i="11"/>
  <c r="E453" i="11"/>
  <c r="E454" i="11"/>
  <c r="E455" i="11"/>
  <c r="E456" i="11"/>
  <c r="E457" i="11"/>
  <c r="E444" i="11"/>
  <c r="E445" i="11"/>
  <c r="E446" i="11"/>
  <c r="E448" i="11"/>
  <c r="E434" i="11"/>
  <c r="E439" i="11"/>
  <c r="E440" i="11"/>
  <c r="E441" i="11"/>
  <c r="E442" i="11"/>
  <c r="E436" i="11"/>
  <c r="E437" i="11"/>
  <c r="E435" i="11"/>
  <c r="E424" i="11"/>
  <c r="E425" i="11"/>
  <c r="E426" i="11"/>
  <c r="E412" i="11"/>
  <c r="E418" i="11"/>
  <c r="E413" i="11"/>
  <c r="E419" i="11"/>
  <c r="E416" i="11"/>
  <c r="E414" i="11"/>
  <c r="E417" i="11"/>
  <c r="E421" i="11"/>
  <c r="E415" i="11"/>
  <c r="E405" i="11"/>
  <c r="E406" i="11"/>
  <c r="E407" i="11"/>
  <c r="E408" i="11"/>
  <c r="E409" i="11"/>
  <c r="E410" i="11"/>
  <c r="E398" i="11"/>
  <c r="E397" i="11"/>
  <c r="E396" i="11"/>
  <c r="E395" i="11"/>
  <c r="E400" i="11"/>
  <c r="E399" i="11"/>
  <c r="E393" i="11"/>
  <c r="E394" i="11"/>
  <c r="E385" i="11"/>
  <c r="E386" i="11"/>
  <c r="E387" i="11"/>
  <c r="E388" i="11"/>
  <c r="E379" i="11"/>
  <c r="E380" i="11"/>
  <c r="E375" i="11"/>
  <c r="E378" i="11"/>
  <c r="E376" i="11"/>
  <c r="E377" i="11"/>
  <c r="E374" i="11"/>
  <c r="E365" i="11"/>
  <c r="E366" i="11"/>
  <c r="E367" i="11"/>
  <c r="E368" i="11"/>
  <c r="E369" i="11"/>
  <c r="E354" i="11"/>
  <c r="E355" i="11"/>
  <c r="E356" i="11"/>
  <c r="E357" i="11"/>
  <c r="E358" i="11"/>
  <c r="E359" i="11"/>
  <c r="E360" i="11"/>
  <c r="E345" i="11"/>
  <c r="E346" i="11"/>
  <c r="E347" i="11"/>
  <c r="E348" i="11"/>
  <c r="E349" i="11"/>
  <c r="E335" i="11"/>
  <c r="E327" i="11"/>
  <c r="E329" i="11"/>
  <c r="E337" i="11"/>
  <c r="E336" i="11"/>
  <c r="E325" i="11"/>
  <c r="E326" i="11"/>
  <c r="E333" i="11"/>
  <c r="E334" i="11"/>
  <c r="E339" i="11"/>
  <c r="E330" i="11"/>
  <c r="E328" i="11"/>
  <c r="E338" i="11"/>
  <c r="E332" i="11"/>
  <c r="E331" i="11"/>
  <c r="E315" i="11"/>
  <c r="E316" i="11"/>
  <c r="E317" i="11"/>
  <c r="E318" i="11"/>
  <c r="E319" i="11"/>
  <c r="E320" i="11"/>
  <c r="E292" i="11"/>
  <c r="E291" i="11"/>
  <c r="E269" i="11"/>
  <c r="E268" i="11"/>
  <c r="E310" i="11"/>
  <c r="E271" i="11"/>
  <c r="E290" i="11"/>
  <c r="E267" i="11"/>
  <c r="E274" i="11"/>
  <c r="E281" i="11"/>
  <c r="E286" i="11"/>
  <c r="E288" i="11"/>
  <c r="E272" i="11"/>
  <c r="E283" i="11"/>
  <c r="E289" i="11"/>
  <c r="E270" i="11"/>
  <c r="E301" i="11"/>
  <c r="E307" i="11"/>
  <c r="E308" i="11"/>
  <c r="E299" i="11"/>
  <c r="E280" i="11"/>
  <c r="E287" i="11"/>
  <c r="E298" i="11"/>
  <c r="E260" i="11"/>
  <c r="E259" i="11"/>
  <c r="E258" i="11"/>
  <c r="E244" i="11"/>
  <c r="E243" i="11"/>
  <c r="E257" i="11"/>
  <c r="E251" i="11"/>
  <c r="E252" i="11"/>
  <c r="E250" i="11"/>
  <c r="E245" i="11"/>
  <c r="E256" i="11"/>
  <c r="E261" i="11"/>
  <c r="E253" i="11"/>
  <c r="E247" i="11"/>
  <c r="E246" i="11"/>
  <c r="E248" i="11"/>
  <c r="E255" i="11"/>
  <c r="E254" i="11"/>
  <c r="E249" i="11"/>
  <c r="M12" i="14"/>
  <c r="M17" i="14"/>
  <c r="K12" i="14"/>
  <c r="K17" i="14"/>
  <c r="F12" i="14"/>
  <c r="F17" i="14"/>
  <c r="N12" i="14"/>
  <c r="N17" i="14"/>
  <c r="H12" i="14"/>
  <c r="H17" i="14"/>
  <c r="J12" i="14"/>
  <c r="J17" i="14"/>
  <c r="E12" i="14"/>
  <c r="E17" i="14"/>
  <c r="D12" i="14"/>
  <c r="D17" i="14"/>
  <c r="I12" i="14"/>
  <c r="I17" i="14"/>
  <c r="O12" i="14"/>
  <c r="O17" i="14"/>
  <c r="L12" i="14"/>
  <c r="L17" i="14"/>
  <c r="C12" i="14"/>
  <c r="C17" i="14"/>
  <c r="G12" i="14"/>
  <c r="G17" i="14"/>
  <c r="E237" i="11"/>
  <c r="E225" i="11"/>
  <c r="E231" i="11"/>
  <c r="E228" i="11"/>
  <c r="E234" i="11"/>
  <c r="E224" i="11"/>
  <c r="E230" i="11"/>
  <c r="E229" i="11"/>
  <c r="E233" i="11"/>
  <c r="E235" i="11"/>
  <c r="E238" i="11"/>
  <c r="E227" i="11"/>
  <c r="E236" i="11"/>
  <c r="E232" i="11"/>
  <c r="E226" i="11"/>
  <c r="E242" i="11"/>
  <c r="E265" i="11"/>
  <c r="E218" i="11"/>
  <c r="E208" i="11"/>
  <c r="E207" i="11"/>
  <c r="E206" i="11"/>
  <c r="E211" i="11"/>
  <c r="E210" i="11"/>
  <c r="E209" i="11"/>
  <c r="E213" i="11"/>
  <c r="E219" i="11"/>
  <c r="E215" i="11"/>
  <c r="E214" i="11"/>
  <c r="E216" i="11"/>
  <c r="E217" i="11"/>
  <c r="E212" i="11"/>
  <c r="M11" i="14"/>
  <c r="M14" i="14"/>
  <c r="D11" i="14"/>
  <c r="D14" i="14"/>
  <c r="K11" i="14"/>
  <c r="K14" i="14"/>
  <c r="F11" i="14"/>
  <c r="F14" i="14"/>
  <c r="H11" i="14"/>
  <c r="H14" i="14"/>
  <c r="N14" i="14"/>
  <c r="J11" i="14"/>
  <c r="J14" i="14"/>
  <c r="E11" i="14"/>
  <c r="E14" i="14"/>
  <c r="I11" i="14"/>
  <c r="I14" i="14"/>
  <c r="O11" i="14"/>
  <c r="O14" i="14"/>
  <c r="L11" i="14"/>
  <c r="L14" i="14"/>
  <c r="C11" i="14"/>
  <c r="C14" i="14"/>
  <c r="G11" i="14"/>
  <c r="G14" i="14"/>
  <c r="E184" i="11"/>
  <c r="E198" i="11"/>
  <c r="E201" i="11"/>
  <c r="E200" i="11"/>
  <c r="E196" i="11"/>
  <c r="E199" i="11"/>
  <c r="E197" i="11"/>
  <c r="E188" i="11"/>
  <c r="E186" i="11"/>
  <c r="E185" i="11"/>
  <c r="E189" i="11"/>
  <c r="E190" i="11"/>
  <c r="E187" i="11"/>
  <c r="E173" i="11"/>
  <c r="E176" i="11"/>
  <c r="E172" i="11"/>
  <c r="E174" i="11"/>
  <c r="E169" i="11"/>
  <c r="E171" i="11"/>
  <c r="E178" i="11"/>
  <c r="E177" i="11"/>
  <c r="E170" i="11"/>
  <c r="E175" i="11"/>
  <c r="E151" i="11"/>
  <c r="E164" i="11"/>
  <c r="E163" i="11"/>
  <c r="E152" i="11"/>
  <c r="E153" i="11"/>
  <c r="E154" i="11"/>
  <c r="E155" i="11"/>
  <c r="E156" i="11"/>
  <c r="E157" i="11"/>
  <c r="E158" i="11"/>
  <c r="E159" i="11"/>
  <c r="E160" i="11"/>
  <c r="E161" i="11"/>
  <c r="E162" i="11"/>
  <c r="E142" i="11"/>
  <c r="E143" i="11"/>
  <c r="E144" i="11"/>
  <c r="E145" i="11"/>
  <c r="E146" i="11"/>
  <c r="E147" i="11"/>
  <c r="E127" i="11"/>
  <c r="E126" i="11"/>
  <c r="E125" i="11"/>
  <c r="E133" i="11"/>
  <c r="E135" i="11"/>
  <c r="E132" i="11"/>
  <c r="E136" i="11"/>
  <c r="E134" i="11"/>
  <c r="E137" i="11"/>
  <c r="E122" i="11"/>
  <c r="E115" i="11"/>
  <c r="E119" i="11"/>
  <c r="E121" i="11"/>
  <c r="E124" i="11"/>
  <c r="E116" i="11"/>
  <c r="E118" i="11"/>
  <c r="E117" i="11"/>
  <c r="E114" i="11"/>
  <c r="E123" i="11"/>
  <c r="E120" i="11"/>
  <c r="E102" i="11"/>
  <c r="E106" i="11"/>
  <c r="E103" i="11"/>
  <c r="E100" i="11"/>
  <c r="E101" i="11"/>
  <c r="E107" i="11"/>
  <c r="E104" i="11"/>
  <c r="E105" i="11"/>
  <c r="E109" i="11"/>
  <c r="E92" i="11"/>
  <c r="E89" i="11"/>
  <c r="E86" i="11"/>
  <c r="E83" i="11"/>
  <c r="E87" i="11"/>
  <c r="E84" i="11"/>
  <c r="E88" i="11"/>
  <c r="E82" i="11"/>
  <c r="E93" i="11"/>
  <c r="E85" i="11"/>
  <c r="E131" i="11"/>
  <c r="E76" i="11"/>
  <c r="E75" i="11"/>
  <c r="E74" i="11"/>
  <c r="E73" i="11"/>
  <c r="E72" i="11"/>
  <c r="E71" i="11"/>
  <c r="E38" i="11"/>
  <c r="E37" i="11"/>
  <c r="E48" i="11"/>
  <c r="E54" i="11"/>
  <c r="E51" i="11"/>
  <c r="E45" i="11"/>
  <c r="E52" i="11"/>
  <c r="E49" i="11"/>
  <c r="E53" i="11"/>
  <c r="E50" i="11"/>
  <c r="E47" i="11"/>
  <c r="E44" i="11"/>
  <c r="E46" i="11"/>
  <c r="E19" i="11"/>
  <c r="E18" i="11"/>
  <c r="E26" i="11"/>
  <c r="E34" i="11"/>
  <c r="E31" i="11"/>
  <c r="E28" i="11"/>
  <c r="E25" i="11"/>
  <c r="E35" i="11"/>
  <c r="E32" i="11"/>
  <c r="E29" i="11"/>
  <c r="E33" i="11"/>
  <c r="E30" i="11"/>
  <c r="E36" i="11"/>
  <c r="E27" i="11"/>
  <c r="E24" i="11"/>
  <c r="E17" i="11"/>
  <c r="E16" i="11"/>
  <c r="E14" i="11"/>
  <c r="E13" i="11"/>
  <c r="E15" i="11"/>
  <c r="E23" i="11"/>
  <c r="E42" i="11"/>
  <c r="E58" i="11"/>
  <c r="E59" i="11"/>
  <c r="E60" i="11"/>
  <c r="E61" i="11"/>
  <c r="E62" i="11"/>
  <c r="E63" i="11"/>
  <c r="E64" i="11"/>
  <c r="E65" i="11"/>
  <c r="E66" i="11"/>
  <c r="E70" i="11"/>
  <c r="E80" i="11"/>
  <c r="E81" i="11"/>
  <c r="E99" i="11"/>
  <c r="E113" i="11"/>
  <c r="E141" i="11"/>
  <c r="E168" i="11"/>
  <c r="E195" i="11"/>
  <c r="E205" i="11"/>
  <c r="E223" i="11"/>
  <c r="E314" i="11"/>
  <c r="E324" i="11"/>
  <c r="E344" i="11"/>
  <c r="E353" i="11"/>
  <c r="E364" i="11"/>
  <c r="E373" i="11"/>
  <c r="E384" i="11"/>
  <c r="E392" i="11"/>
  <c r="E404" i="11"/>
  <c r="E411" i="11"/>
  <c r="E423" i="11"/>
  <c r="E450" i="11"/>
  <c r="E461" i="11"/>
  <c r="E9" i="11"/>
  <c r="E11" i="11"/>
  <c r="E12" i="11"/>
  <c r="E352" i="11"/>
  <c r="D537" i="11"/>
  <c r="E504" i="11"/>
  <c r="E471" i="11"/>
  <c r="E484" i="11"/>
  <c r="E497" i="11"/>
  <c r="E10" i="11"/>
  <c r="BQ352" i="11"/>
  <c r="O18" i="14" l="1"/>
  <c r="D18" i="14"/>
  <c r="AD18" i="14"/>
  <c r="Y18" i="14"/>
  <c r="E18" i="14"/>
  <c r="K18" i="14"/>
  <c r="T18" i="14"/>
  <c r="G18" i="14"/>
  <c r="E519" i="11"/>
  <c r="BQ49" i="11"/>
  <c r="BQ46" i="11"/>
  <c r="BQ51" i="11"/>
  <c r="BQ12" i="11"/>
  <c r="BQ48" i="11"/>
  <c r="BQ25" i="11"/>
  <c r="BQ64" i="11"/>
  <c r="BQ24" i="11"/>
  <c r="BQ62" i="11"/>
  <c r="BQ63" i="11"/>
  <c r="Q63" i="11"/>
  <c r="BR63" i="11" s="1"/>
  <c r="BQ59" i="11"/>
  <c r="Q59" i="11"/>
  <c r="BR59" i="11" s="1"/>
  <c r="BQ60" i="11"/>
  <c r="BQ65" i="11"/>
  <c r="Q62" i="11"/>
  <c r="BR62" i="11" s="1"/>
  <c r="BQ43" i="11"/>
  <c r="BQ44" i="11"/>
  <c r="Q81" i="11"/>
  <c r="BR81" i="11" s="1"/>
  <c r="BQ50" i="11"/>
  <c r="Q60" i="11"/>
  <c r="BR60" i="11" s="1"/>
  <c r="Q65" i="11"/>
  <c r="BR65" i="11" s="1"/>
  <c r="BQ45" i="11"/>
  <c r="BQ61" i="11"/>
  <c r="BQ47" i="11"/>
  <c r="Q64" i="11"/>
  <c r="BR64" i="11" s="1"/>
  <c r="Q61" i="11"/>
  <c r="BR61" i="11" s="1"/>
  <c r="Q12" i="11"/>
  <c r="BR12" i="11" s="1"/>
  <c r="Q80" i="11" l="1"/>
  <c r="H324" i="11"/>
  <c r="BQ324" i="11" s="1"/>
  <c r="G10" i="11"/>
  <c r="BQ131" i="11"/>
  <c r="Q58" i="11"/>
  <c r="BR58" i="11" s="1"/>
  <c r="Q42" i="11"/>
  <c r="BR42" i="11" s="1"/>
  <c r="Q11" i="11"/>
  <c r="BR11" i="11" s="1"/>
  <c r="Q70" i="11"/>
  <c r="Q99" i="11"/>
  <c r="BR99" i="11" s="1"/>
  <c r="Q23" i="11"/>
  <c r="BR23" i="11" s="1"/>
  <c r="R80" i="11" l="1"/>
  <c r="BQ80" i="11" s="1"/>
  <c r="BR80" i="11"/>
  <c r="H10" i="11"/>
  <c r="C10" i="14" s="1"/>
  <c r="G524" i="11"/>
  <c r="H524" i="11" s="1"/>
  <c r="R11" i="11"/>
  <c r="BQ11" i="11" s="1"/>
  <c r="R23" i="11"/>
  <c r="BQ23" i="11" s="1"/>
  <c r="R70" i="11"/>
  <c r="R42" i="11"/>
  <c r="BQ42" i="11" s="1"/>
  <c r="BQ113" i="11"/>
  <c r="R99" i="11"/>
  <c r="BQ99" i="11" s="1"/>
  <c r="R58" i="11"/>
  <c r="BQ58" i="11" s="1"/>
  <c r="Q10" i="11"/>
  <c r="C18" i="14" l="1"/>
  <c r="C19" i="14" s="1"/>
  <c r="D19" i="14" s="1"/>
  <c r="E19" i="14" s="1"/>
  <c r="F19" i="14" s="1"/>
  <c r="G19" i="14" s="1"/>
  <c r="H525" i="11"/>
  <c r="J525" i="11" s="1"/>
  <c r="L525" i="11" s="1"/>
  <c r="N525" i="11" s="1"/>
  <c r="P525" i="11" s="1"/>
  <c r="G525" i="11"/>
  <c r="I525" i="11" s="1"/>
  <c r="Q524" i="11"/>
  <c r="R524" i="11" s="1"/>
  <c r="H18" i="14" s="1"/>
  <c r="R10" i="11"/>
  <c r="H10" i="14" s="1"/>
  <c r="H19" i="14" l="1"/>
  <c r="I19" i="14" s="1"/>
  <c r="J19" i="14" s="1"/>
  <c r="K19" i="14" s="1"/>
  <c r="L19" i="14" s="1"/>
  <c r="M19" i="14" s="1"/>
  <c r="R525" i="11"/>
  <c r="T525" i="11" s="1"/>
  <c r="V525" i="11" s="1"/>
  <c r="X525" i="11" s="1"/>
  <c r="Z525" i="11" s="1"/>
  <c r="AB525" i="11" s="1"/>
  <c r="K525" i="11"/>
  <c r="M525" i="11" l="1"/>
  <c r="O525" i="11" l="1"/>
  <c r="Q525" i="11" l="1"/>
  <c r="S525" i="11" l="1"/>
  <c r="U525" i="11" l="1"/>
  <c r="W525" i="11" l="1"/>
  <c r="Y525" i="11" l="1"/>
  <c r="AA525" i="11" l="1"/>
  <c r="K96" i="19" l="1"/>
  <c r="F100" i="19" s="1"/>
  <c r="K109" i="19" l="1"/>
  <c r="G113" i="19" s="1"/>
  <c r="K111" i="19" l="1"/>
  <c r="BQ73" i="11"/>
  <c r="AG73" i="11"/>
  <c r="AG70" i="11" l="1"/>
  <c r="BR70" i="11" s="1"/>
  <c r="BR73" i="11"/>
  <c r="AG10" i="11" l="1"/>
  <c r="AG524" i="11" s="1"/>
  <c r="AH524" i="11" s="1"/>
  <c r="P18" i="14" s="1"/>
  <c r="AH70" i="11"/>
  <c r="BQ70" i="11" s="1"/>
  <c r="AH10" i="11" l="1"/>
  <c r="P10" i="14" s="1"/>
  <c r="BQ198" i="11"/>
  <c r="AC198" i="11"/>
  <c r="AC195" i="11" l="1"/>
  <c r="BR195" i="11" s="1"/>
  <c r="BR198" i="11"/>
  <c r="AC10" i="11" l="1"/>
  <c r="BR10" i="11" s="1"/>
  <c r="AD195" i="11"/>
  <c r="BQ195" i="11" s="1"/>
  <c r="N11" i="14"/>
  <c r="AC524" i="11"/>
  <c r="AD524" i="11" s="1"/>
  <c r="AD10" i="11"/>
  <c r="N18" i="14" l="1"/>
  <c r="N19" i="14" s="1"/>
  <c r="O19" i="14" s="1"/>
  <c r="P19" i="14" s="1"/>
  <c r="Q19" i="14" s="1"/>
  <c r="R19" i="14" s="1"/>
  <c r="S19" i="14" s="1"/>
  <c r="T19" i="14" s="1"/>
  <c r="U19" i="14" s="1"/>
  <c r="V19" i="14" s="1"/>
  <c r="W19" i="14" s="1"/>
  <c r="X19" i="14" s="1"/>
  <c r="Y19" i="14" s="1"/>
  <c r="Z19" i="14" s="1"/>
  <c r="AA19" i="14" s="1"/>
  <c r="AB19" i="14" s="1"/>
  <c r="AC19" i="14" s="1"/>
  <c r="AD19" i="14" s="1"/>
  <c r="AE19" i="14" s="1"/>
  <c r="AF19" i="14" s="1"/>
  <c r="AG19" i="14" s="1"/>
  <c r="AD525" i="11"/>
  <c r="AF525" i="11" s="1"/>
  <c r="AH525" i="11" s="1"/>
  <c r="AJ525" i="11" s="1"/>
  <c r="AL525" i="11" s="1"/>
  <c r="AN525" i="11" s="1"/>
  <c r="AP525" i="11" s="1"/>
  <c r="AR525" i="11" s="1"/>
  <c r="AT525" i="11" s="1"/>
  <c r="AV525" i="11" s="1"/>
  <c r="AX525" i="11" s="1"/>
  <c r="AZ525" i="11" s="1"/>
  <c r="BB525" i="11" s="1"/>
  <c r="BD525" i="11" s="1"/>
  <c r="BF525" i="11" s="1"/>
  <c r="BH525" i="11" s="1"/>
  <c r="BJ525" i="11" s="1"/>
  <c r="BL525" i="11" s="1"/>
  <c r="BN525" i="11" s="1"/>
  <c r="BP525" i="11" s="1"/>
  <c r="N10" i="14"/>
  <c r="BQ10" i="11"/>
  <c r="AC525" i="11"/>
  <c r="AE525" i="11" l="1"/>
  <c r="AG525" i="11" l="1"/>
  <c r="AI525" i="11" l="1"/>
  <c r="AK525" i="11" l="1"/>
  <c r="AM525" i="11" l="1"/>
  <c r="AO525" i="11" l="1"/>
  <c r="AQ525" i="11" l="1"/>
  <c r="AS525" i="11" l="1"/>
  <c r="AU525" i="11" l="1"/>
  <c r="AW525" i="11" l="1"/>
  <c r="AY525" i="11" l="1"/>
  <c r="BA525" i="11" l="1"/>
  <c r="BC525" i="11" l="1"/>
  <c r="BE525" i="11" l="1"/>
  <c r="BG525" i="11" l="1"/>
  <c r="BI525" i="11" l="1"/>
  <c r="BK525" i="11" l="1"/>
  <c r="BM525" i="11" l="1"/>
  <c r="BO525"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Valdilei Rogerio Amoroso</author>
  </authors>
  <commentList>
    <comment ref="E39" authorId="0" shapeId="0" xr:uid="{00000000-0006-0000-0000-000001000000}">
      <text>
        <r>
          <rPr>
            <b/>
            <sz val="9"/>
            <color indexed="81"/>
            <rFont val="Segoe UI"/>
            <family val="2"/>
          </rPr>
          <t>De acordo com o padrão definido na análise de custos pela tabela da NBR 12.721.</t>
        </r>
      </text>
    </comment>
    <comment ref="E40" authorId="0" shapeId="0" xr:uid="{00000000-0006-0000-0000-000002000000}">
      <text>
        <r>
          <rPr>
            <b/>
            <sz val="9"/>
            <color indexed="81"/>
            <rFont val="Segoe UI"/>
            <family val="2"/>
          </rPr>
          <t>Conforme projeto/ memorial.
- CONVENCIONAL: que possui norma técnica prescritiva e uso consagrado.
- NÃO CONVENCIONAL: que possui norma prescritiva mas não é usual ou não tem seu uso consagrado no país.
- INOVADOR: que não possui norma prescritiva.</t>
        </r>
      </text>
    </comment>
  </commentList>
</comments>
</file>

<file path=xl/sharedStrings.xml><?xml version="1.0" encoding="utf-8"?>
<sst xmlns="http://schemas.openxmlformats.org/spreadsheetml/2006/main" count="2621" uniqueCount="1107">
  <si>
    <t>RESUMO TÉCNICO DO EMPREENDIMENTO</t>
  </si>
  <si>
    <t>Nome do empreendimento</t>
  </si>
  <si>
    <t>CCA-RTE_ResumoTecnicoEmpreendimento_v9-set24</t>
  </si>
  <si>
    <t>Endereço do empreendimento</t>
  </si>
  <si>
    <t>Complemento</t>
  </si>
  <si>
    <t>Bairro</t>
  </si>
  <si>
    <t>Município</t>
  </si>
  <si>
    <t>UF</t>
  </si>
  <si>
    <t>CEP</t>
  </si>
  <si>
    <t>Agente Promotor (Incorporadora)</t>
  </si>
  <si>
    <t>CPF/ CNPJ</t>
  </si>
  <si>
    <t>Construtora</t>
  </si>
  <si>
    <t>Responsável Técnico</t>
  </si>
  <si>
    <t>CREA/CAU</t>
  </si>
  <si>
    <t>CPF</t>
  </si>
  <si>
    <t>Proprietário do terreno</t>
  </si>
  <si>
    <t>Nome para contato</t>
  </si>
  <si>
    <t>Telefone</t>
  </si>
  <si>
    <t>E-mail</t>
  </si>
  <si>
    <t>TIPO DO EMPREENDIMENTO</t>
  </si>
  <si>
    <t>Casas</t>
  </si>
  <si>
    <t>unidades</t>
  </si>
  <si>
    <t>Edifício garagem</t>
  </si>
  <si>
    <t>-</t>
  </si>
  <si>
    <t>Quadra</t>
  </si>
  <si>
    <t>Apartamentos</t>
  </si>
  <si>
    <t>Salas comerciais</t>
  </si>
  <si>
    <t>Equipamentos lazer</t>
  </si>
  <si>
    <t>Tipos de UH diferentes</t>
  </si>
  <si>
    <t>Lojas</t>
  </si>
  <si>
    <t>Playground</t>
  </si>
  <si>
    <t>Nº Vagas</t>
  </si>
  <si>
    <t>Guarita/ Portaria</t>
  </si>
  <si>
    <t>Subsolos</t>
  </si>
  <si>
    <t>Nº de Blocos de aptos</t>
  </si>
  <si>
    <t>Salão de Festas</t>
  </si>
  <si>
    <t>Outros (especificar)</t>
  </si>
  <si>
    <t>Nº de Pavimentos</t>
  </si>
  <si>
    <t>Churrasqueira</t>
  </si>
  <si>
    <t>Descrição do empreendimento (tipologias, blocos, equipamentos de uso comum, lazer e infraestrutura):</t>
  </si>
  <si>
    <t>CARACTERÍSTICAS CONSTRUTIVAS</t>
  </si>
  <si>
    <t>Padrão de acabamento</t>
  </si>
  <si>
    <t>Sistema Construtivo</t>
  </si>
  <si>
    <t>Processo construtivo</t>
  </si>
  <si>
    <t>Indique</t>
  </si>
  <si>
    <t>ÁREAS DO EMPREENDIMENTO</t>
  </si>
  <si>
    <t>Área total do terreno</t>
  </si>
  <si>
    <t>Área Sistema Viário</t>
  </si>
  <si>
    <t>Área Non Edificandi</t>
  </si>
  <si>
    <t>Área de APP</t>
  </si>
  <si>
    <t xml:space="preserve">Área de praças/ áreas verdes </t>
  </si>
  <si>
    <t>Área de outros Equipamentos</t>
  </si>
  <si>
    <t>Área construída aprovada</t>
  </si>
  <si>
    <t>Área líquida do terreno</t>
  </si>
  <si>
    <t>(do Projeto Legal aprovado)</t>
  </si>
  <si>
    <t>Tipologia</t>
  </si>
  <si>
    <t>Qtidade</t>
  </si>
  <si>
    <t>Descrição</t>
  </si>
  <si>
    <t>Area Privativa Real</t>
  </si>
  <si>
    <t>Area Privativa Equivalente (NBR)</t>
  </si>
  <si>
    <t>Area Construída Real (NBR)</t>
  </si>
  <si>
    <t>Área total equivalente (NBR)</t>
  </si>
  <si>
    <t>Valor de VENDA proposto</t>
  </si>
  <si>
    <t>VGV</t>
  </si>
  <si>
    <t>VGV / M2</t>
  </si>
  <si>
    <t>Análise dos custos e valores de avaliação</t>
  </si>
  <si>
    <t>CRONOGRAMA DE EXECUÇÃO DA OBRA</t>
  </si>
  <si>
    <t>% de obra executada:</t>
  </si>
  <si>
    <t>Prazo de obras previsto no cronograma</t>
  </si>
  <si>
    <t>meses</t>
  </si>
  <si>
    <t>Descrição de estágio de obras e benfeitorias executadas</t>
  </si>
  <si>
    <t>CUSTOS E DESPESAS DO EMPREENDIMENTO</t>
  </si>
  <si>
    <t>DATA-BASE</t>
  </si>
  <si>
    <t>TERRENO</t>
  </si>
  <si>
    <t>Valor proposto de terreno</t>
  </si>
  <si>
    <t>VALOR TERRENO</t>
  </si>
  <si>
    <t>HABITAÇÃO</t>
  </si>
  <si>
    <t>Custo previsto em orçamento</t>
  </si>
  <si>
    <t>BDI</t>
  </si>
  <si>
    <t>Custo + BDI</t>
  </si>
  <si>
    <t>INFRAESTRUTURA</t>
  </si>
  <si>
    <t>EQUIPAMENTOS</t>
  </si>
  <si>
    <t>INFRA EXTERNA</t>
  </si>
  <si>
    <t>CUSTO TOTAL 
DE OBRAS</t>
  </si>
  <si>
    <t>OUTRAS DESPESAS</t>
  </si>
  <si>
    <t>Seguros (não previstos no BDI)</t>
  </si>
  <si>
    <t>TOTAL OUTRAS DESPESAS</t>
  </si>
  <si>
    <t>Legalização (Habite-se, cartório)</t>
  </si>
  <si>
    <t>CUSTOS NÃO INCIDENTES</t>
  </si>
  <si>
    <t>Valores</t>
  </si>
  <si>
    <t>Responsabilidade de execução e fonte de recursos</t>
  </si>
  <si>
    <t xml:space="preserve"> [ especificar item/serviço não incidente ]</t>
  </si>
  <si>
    <t>CUSTO TOTAL DO EMPREENDIMENTO</t>
  </si>
  <si>
    <t>APORTE FINANCEIRO / CONTRAPARTIDA / CPAC</t>
  </si>
  <si>
    <t xml:space="preserve"> [ especificar origem ]</t>
  </si>
  <si>
    <t>VALOR GERAL 
DE VENDA (VGV)</t>
  </si>
  <si>
    <t>Observações gerais</t>
  </si>
  <si>
    <t>Assinatura do Agente Promotor</t>
  </si>
  <si>
    <t xml:space="preserve">Nome: </t>
  </si>
  <si>
    <t xml:space="preserve">CPF: </t>
  </si>
  <si>
    <t xml:space="preserve">Local: </t>
  </si>
  <si>
    <t xml:space="preserve">Data: </t>
  </si>
  <si>
    <t>LOG0 EMPRESA</t>
  </si>
  <si>
    <t>Obra:</t>
  </si>
  <si>
    <t>Data Base:</t>
  </si>
  <si>
    <t>Local:</t>
  </si>
  <si>
    <t>RESUMO DE ORÇAMENTO - CUSTO TOTAL DA OBRA</t>
  </si>
  <si>
    <t>I T E M</t>
  </si>
  <si>
    <t>DISCRIMINAÇÃO DOS SERVIÇOS</t>
  </si>
  <si>
    <t>TOTAL</t>
  </si>
  <si>
    <t>%</t>
  </si>
  <si>
    <t>1.1</t>
  </si>
  <si>
    <t>1.2</t>
  </si>
  <si>
    <t>1.3</t>
  </si>
  <si>
    <t>1.4</t>
  </si>
  <si>
    <t>1.5</t>
  </si>
  <si>
    <t>1.6</t>
  </si>
  <si>
    <t>1.7</t>
  </si>
  <si>
    <t>1.8</t>
  </si>
  <si>
    <t>1.9</t>
  </si>
  <si>
    <t>1.10</t>
  </si>
  <si>
    <t>1.11</t>
  </si>
  <si>
    <t>1.12</t>
  </si>
  <si>
    <t>1.13</t>
  </si>
  <si>
    <t>1.14</t>
  </si>
  <si>
    <t>1.15</t>
  </si>
  <si>
    <t>1.16</t>
  </si>
  <si>
    <t>1.17</t>
  </si>
  <si>
    <t>1.18</t>
  </si>
  <si>
    <t>1.20</t>
  </si>
  <si>
    <t>1.21</t>
  </si>
  <si>
    <t>1.22</t>
  </si>
  <si>
    <t>2.1</t>
  </si>
  <si>
    <t>2.2</t>
  </si>
  <si>
    <t>2.3</t>
  </si>
  <si>
    <t>2.4</t>
  </si>
  <si>
    <t>2.5</t>
  </si>
  <si>
    <t>2.6</t>
  </si>
  <si>
    <t>2.7</t>
  </si>
  <si>
    <t>2.8</t>
  </si>
  <si>
    <t>2.9</t>
  </si>
  <si>
    <t>2.10</t>
  </si>
  <si>
    <t>T O T A L</t>
  </si>
  <si>
    <t>Valor por m² =</t>
  </si>
  <si>
    <t xml:space="preserve">
</t>
  </si>
  <si>
    <t>QUADRO RESUMO DO ORÇAMENTO</t>
  </si>
  <si>
    <t>Empreendimento:</t>
  </si>
  <si>
    <t>Endereço:</t>
  </si>
  <si>
    <t>Agente Promotor:</t>
  </si>
  <si>
    <t>CPF/ CNPJ:</t>
  </si>
  <si>
    <t>Área Construída:</t>
  </si>
  <si>
    <t>Total de UH:</t>
  </si>
  <si>
    <t>RESUMO DO ORÇAMENTO</t>
  </si>
  <si>
    <t>ITEM</t>
  </si>
  <si>
    <t>DESCRIÇÃO</t>
  </si>
  <si>
    <t>CUSTO TOTAL</t>
  </si>
  <si>
    <t>VALOR / M2</t>
  </si>
  <si>
    <t>VALOR POR UH</t>
  </si>
  <si>
    <t>conferência</t>
  </si>
  <si>
    <t>0</t>
  </si>
  <si>
    <t>TERRENO (sem BDI)</t>
  </si>
  <si>
    <t>1</t>
  </si>
  <si>
    <t>HABITAÇÃO (com BDI)</t>
  </si>
  <si>
    <t>1.19</t>
  </si>
  <si>
    <t>INFRA-ESTRUTURA INTERNA (com BDI)</t>
  </si>
  <si>
    <t>EQUIPAMENTOS COMUNITÁRIOS (com BDI)</t>
  </si>
  <si>
    <t>4</t>
  </si>
  <si>
    <t>INFRA-ESTRUTURA EXTERNA (com BDI)</t>
  </si>
  <si>
    <t>5</t>
  </si>
  <si>
    <t>SEGUROS (sem BDI)</t>
  </si>
  <si>
    <t>6</t>
  </si>
  <si>
    <t>LEGALIZAÇÃO (sem BDI)</t>
  </si>
  <si>
    <t>TOTAL (0) + (1) + (2) + (3) + (4) + (5) + (6)</t>
  </si>
  <si>
    <t>Assinatura do Responsável Técnico pelo Orçamento</t>
  </si>
  <si>
    <t xml:space="preserve">CREA/CAU: </t>
  </si>
  <si>
    <t xml:space="preserve"> ORÇAMENTO DETALHADO</t>
  </si>
  <si>
    <t xml:space="preserve">Valor de Terreno: </t>
  </si>
  <si>
    <t xml:space="preserve">Custo Total de Obras com BDI: </t>
  </si>
  <si>
    <t xml:space="preserve">  Empreendimento:</t>
  </si>
  <si>
    <t>Área Privativa:</t>
  </si>
  <si>
    <t xml:space="preserve">  Endereço:</t>
  </si>
  <si>
    <t>Área Construída Real (NBR):</t>
  </si>
  <si>
    <t xml:space="preserve">  Agente Promotor:</t>
  </si>
  <si>
    <t>Prazo de obra (meses):</t>
  </si>
  <si>
    <t xml:space="preserve">  Construtora:</t>
  </si>
  <si>
    <t>Data base:</t>
  </si>
  <si>
    <t xml:space="preserve">  Total de UH:</t>
  </si>
  <si>
    <t>BDI:</t>
  </si>
  <si>
    <t>REFERÊNCIA</t>
  </si>
  <si>
    <t xml:space="preserve">QTDE. </t>
  </si>
  <si>
    <t>UN.</t>
  </si>
  <si>
    <t>CUSTO UNIT. 
SEM B.D.I.</t>
  </si>
  <si>
    <t xml:space="preserve">TOTAL (SEM B.D.I)         </t>
  </si>
  <si>
    <t>CUSTO UNIT. 
COM B.D.I.</t>
  </si>
  <si>
    <t xml:space="preserve">TOTAL (COM B.D.I.)             </t>
  </si>
  <si>
    <t>COMENTÁRIOS</t>
  </si>
  <si>
    <t>tabela referência</t>
  </si>
  <si>
    <t>código ou especif.</t>
  </si>
  <si>
    <t>0.1</t>
  </si>
  <si>
    <t>m2</t>
  </si>
  <si>
    <t>SERVIÇOS TECNICOS</t>
  </si>
  <si>
    <t>1.1.1</t>
  </si>
  <si>
    <t>[ ESCOLHER ]</t>
  </si>
  <si>
    <t>Projeto Legal</t>
  </si>
  <si>
    <t>VB</t>
  </si>
  <si>
    <t>1.1.2</t>
  </si>
  <si>
    <t>Projetos Técnicos (Complementar e Executivo)</t>
  </si>
  <si>
    <t>1.1.3</t>
  </si>
  <si>
    <t>Projeto Final (As Built)</t>
  </si>
  <si>
    <t>1.1.4</t>
  </si>
  <si>
    <t>Sondagens</t>
  </si>
  <si>
    <t>1.1.5</t>
  </si>
  <si>
    <t>Levantamento Planialtimetrico</t>
  </si>
  <si>
    <t>1.1.6</t>
  </si>
  <si>
    <t>Laudo de Vizinhaça</t>
  </si>
  <si>
    <t>1.1.7</t>
  </si>
  <si>
    <t>1.1.8</t>
  </si>
  <si>
    <t>1.1.9</t>
  </si>
  <si>
    <t>1.1.10</t>
  </si>
  <si>
    <t>1.1.11</t>
  </si>
  <si>
    <t>CUSTOS GERAIS/MENSAIS</t>
  </si>
  <si>
    <t>1.2.1</t>
  </si>
  <si>
    <t>Canteiro Provisorio</t>
  </si>
  <si>
    <t>M²</t>
  </si>
  <si>
    <t>1.2.2</t>
  </si>
  <si>
    <t>Ligações Provisorias</t>
  </si>
  <si>
    <t>1.2.3</t>
  </si>
  <si>
    <t>Canteiro Definitivo</t>
  </si>
  <si>
    <t>1.2.4</t>
  </si>
  <si>
    <t>Consumo Mensais (Agua / Luz / Telefone / Internet)</t>
  </si>
  <si>
    <t>MÊS</t>
  </si>
  <si>
    <t>1.2.5</t>
  </si>
  <si>
    <t>Transportes máquinas e equipamentos</t>
  </si>
  <si>
    <t>1.2.6</t>
  </si>
  <si>
    <t>Equip. de Proteção Coletivos (bandejas, proteções perifericas, tela fachadeira)</t>
  </si>
  <si>
    <t>1.2.7</t>
  </si>
  <si>
    <t>Vigilancia Patrimonial</t>
  </si>
  <si>
    <t>1.2.8</t>
  </si>
  <si>
    <t>Locação de equipamentos</t>
  </si>
  <si>
    <t>1.2.9</t>
  </si>
  <si>
    <t>Segurança e medicina do trabalho</t>
  </si>
  <si>
    <t>1.2.10</t>
  </si>
  <si>
    <t>Equipe Permanente (Engº Residente, Mestre, Encarregados, Almoxarife, etc)</t>
  </si>
  <si>
    <t>1.2.11</t>
  </si>
  <si>
    <t>Controle Tecnologico</t>
  </si>
  <si>
    <t>1.2.12</t>
  </si>
  <si>
    <t>Gestão de Resíduos e Qualidade</t>
  </si>
  <si>
    <t>1.2.13</t>
  </si>
  <si>
    <t>PCMAT</t>
  </si>
  <si>
    <t>1.2.14</t>
  </si>
  <si>
    <t>1.2.15</t>
  </si>
  <si>
    <t>1.2.16</t>
  </si>
  <si>
    <t>1.2.17</t>
  </si>
  <si>
    <t>1.2.18</t>
  </si>
  <si>
    <t>FUNDAÇÕES</t>
  </si>
  <si>
    <t>1.3.1</t>
  </si>
  <si>
    <t xml:space="preserve">Locação da Obra </t>
  </si>
  <si>
    <t>1.3.2</t>
  </si>
  <si>
    <t>Fundações Profundas</t>
  </si>
  <si>
    <t>UNID</t>
  </si>
  <si>
    <t>1.3.3</t>
  </si>
  <si>
    <t>Fundações Superficiais</t>
  </si>
  <si>
    <t>M³</t>
  </si>
  <si>
    <t>1.3.4</t>
  </si>
  <si>
    <t>Blocos,Vigas Baldrames e Alavancas</t>
  </si>
  <si>
    <t>1.3.5</t>
  </si>
  <si>
    <t>Desmonte em Rocha</t>
  </si>
  <si>
    <t>1.3.6</t>
  </si>
  <si>
    <t>Escavação Mecanizada</t>
  </si>
  <si>
    <t>1.3.7</t>
  </si>
  <si>
    <t>Reb. Lençol Freático/Drenagem</t>
  </si>
  <si>
    <t>1.3.8</t>
  </si>
  <si>
    <t>Escavação Manual</t>
  </si>
  <si>
    <t>1.3.9</t>
  </si>
  <si>
    <t>Aterro e apiloamento</t>
  </si>
  <si>
    <t>1.3.10</t>
  </si>
  <si>
    <t>Impermeabilização de vigas e baldrames</t>
  </si>
  <si>
    <t>1.3.11</t>
  </si>
  <si>
    <t>1.3.12</t>
  </si>
  <si>
    <t>1.3.13</t>
  </si>
  <si>
    <t>1.3.14</t>
  </si>
  <si>
    <t>1.3.15</t>
  </si>
  <si>
    <t>ESTRUTURA</t>
  </si>
  <si>
    <t>1.4.1</t>
  </si>
  <si>
    <t>Forma</t>
  </si>
  <si>
    <t>1.4.2</t>
  </si>
  <si>
    <t xml:space="preserve">Armadura de aço CA50A </t>
  </si>
  <si>
    <t>KG</t>
  </si>
  <si>
    <t>1.4.3</t>
  </si>
  <si>
    <t>Acessórios para concretagem</t>
  </si>
  <si>
    <t>1.4.4</t>
  </si>
  <si>
    <t>Concreto Armado</t>
  </si>
  <si>
    <t>1.4.5</t>
  </si>
  <si>
    <t>Pré-moldados / Juntas estruturais</t>
  </si>
  <si>
    <t>1.4.6</t>
  </si>
  <si>
    <t xml:space="preserve">Acessórios para tratamento </t>
  </si>
  <si>
    <t>1.4.7</t>
  </si>
  <si>
    <t>1.4.8</t>
  </si>
  <si>
    <t>1.4.9</t>
  </si>
  <si>
    <t>1.4.10</t>
  </si>
  <si>
    <t>1.4.11</t>
  </si>
  <si>
    <t>PAREDES E PAÍNEIS</t>
  </si>
  <si>
    <t>1.5.1</t>
  </si>
  <si>
    <t>Alvenaria Estrutural</t>
  </si>
  <si>
    <t>1.5.2</t>
  </si>
  <si>
    <t>Alvenaria Vedação</t>
  </si>
  <si>
    <t>1.5.3</t>
  </si>
  <si>
    <t>Paredes de Concreto</t>
  </si>
  <si>
    <t>1.5.4</t>
  </si>
  <si>
    <t>Dry Wall</t>
  </si>
  <si>
    <t>1.5.5</t>
  </si>
  <si>
    <t>1.5.6</t>
  </si>
  <si>
    <t>1.5.7</t>
  </si>
  <si>
    <t>1.5.8</t>
  </si>
  <si>
    <t>1.5.9</t>
  </si>
  <si>
    <t>ESQUADRIAS DE ALUMINIO</t>
  </si>
  <si>
    <t>1.6.1</t>
  </si>
  <si>
    <t>Dorm. 1 (_____x_______)m</t>
  </si>
  <si>
    <t>1.6.2</t>
  </si>
  <si>
    <t>Dorm. 2  (______x_______)m</t>
  </si>
  <si>
    <t>1.6.3</t>
  </si>
  <si>
    <t>Sala Estar  (______x_______)m</t>
  </si>
  <si>
    <t>1.6.4</t>
  </si>
  <si>
    <t>Cozinha  (______x_______)m</t>
  </si>
  <si>
    <t>1.6.5</t>
  </si>
  <si>
    <t>Area de Serviço  (______x_______)m</t>
  </si>
  <si>
    <t>1.6.6</t>
  </si>
  <si>
    <t>Banheiro  (______x_______)m</t>
  </si>
  <si>
    <t>1.6.7</t>
  </si>
  <si>
    <t xml:space="preserve">Portas </t>
  </si>
  <si>
    <t>1.6.8</t>
  </si>
  <si>
    <t>Gradil</t>
  </si>
  <si>
    <t>1.6.9</t>
  </si>
  <si>
    <t>Portas de Shaft</t>
  </si>
  <si>
    <t>1.6.10</t>
  </si>
  <si>
    <t>Área comum - portas</t>
  </si>
  <si>
    <t>1.6.11</t>
  </si>
  <si>
    <t>Área comum - janelas</t>
  </si>
  <si>
    <t>1.6.12</t>
  </si>
  <si>
    <t>1.6.13</t>
  </si>
  <si>
    <t>1.6.14</t>
  </si>
  <si>
    <t>1.6.15</t>
  </si>
  <si>
    <t>1.6.16</t>
  </si>
  <si>
    <t>1.6.17</t>
  </si>
  <si>
    <t>1.6.18</t>
  </si>
  <si>
    <t>ESQUADRIAS DE FERRO</t>
  </si>
  <si>
    <t>1.7.1</t>
  </si>
  <si>
    <t>Gradis</t>
  </si>
  <si>
    <t>1.7.2</t>
  </si>
  <si>
    <t>Corrimão</t>
  </si>
  <si>
    <t>ML</t>
  </si>
  <si>
    <t>1.7.3</t>
  </si>
  <si>
    <t>Porta corta-fogo</t>
  </si>
  <si>
    <t>1.7.4</t>
  </si>
  <si>
    <t>Escada Marinheiro</t>
  </si>
  <si>
    <t>1.7.5</t>
  </si>
  <si>
    <t>Alçapão</t>
  </si>
  <si>
    <t>1.7.6</t>
  </si>
  <si>
    <t>Portas</t>
  </si>
  <si>
    <t>1.7.7</t>
  </si>
  <si>
    <t>Janelas</t>
  </si>
  <si>
    <t>1.7.8</t>
  </si>
  <si>
    <t>Guarda-corpo</t>
  </si>
  <si>
    <t>1.7.9</t>
  </si>
  <si>
    <t>1.7.10</t>
  </si>
  <si>
    <t>1.7.11</t>
  </si>
  <si>
    <t>1.7.12</t>
  </si>
  <si>
    <t>1.7.13</t>
  </si>
  <si>
    <t>ESQUADRIAS DE MADEIRA</t>
  </si>
  <si>
    <t>1.8.1</t>
  </si>
  <si>
    <t>Kit Porta Pronta 80x210cm (externa)</t>
  </si>
  <si>
    <t>1.8.2</t>
  </si>
  <si>
    <t>Kit Porta Pronta 80x210cm (interna)</t>
  </si>
  <si>
    <t>1.8.3</t>
  </si>
  <si>
    <t>Kit Porta Pronta 70x210cm (interna)</t>
  </si>
  <si>
    <t>1.8.4</t>
  </si>
  <si>
    <t>Kit Porta Pronta 60x210cm (interna)</t>
  </si>
  <si>
    <t>1.8.5</t>
  </si>
  <si>
    <t>Porta entrada 80x210cm</t>
  </si>
  <si>
    <t>1.8.6</t>
  </si>
  <si>
    <t>Portas internas 80x210cm</t>
  </si>
  <si>
    <t>1.8.7</t>
  </si>
  <si>
    <t>Portas internas 70x210cm</t>
  </si>
  <si>
    <t>1.8.8</t>
  </si>
  <si>
    <t>Portas internas 60x210cm</t>
  </si>
  <si>
    <t>1.8.9</t>
  </si>
  <si>
    <t>Batentes</t>
  </si>
  <si>
    <t>1.8.10</t>
  </si>
  <si>
    <t>Guarnições/alizares</t>
  </si>
  <si>
    <t>1.8.11</t>
  </si>
  <si>
    <t>1.8.12</t>
  </si>
  <si>
    <t>Porta de shaft</t>
  </si>
  <si>
    <t>1.8.13</t>
  </si>
  <si>
    <t>1.8.14</t>
  </si>
  <si>
    <t>1.8.15</t>
  </si>
  <si>
    <t>1.8.16</t>
  </si>
  <si>
    <t>1.8.17</t>
  </si>
  <si>
    <t>VIDROS E PVCs</t>
  </si>
  <si>
    <t>1.9.1</t>
  </si>
  <si>
    <t>Lisos</t>
  </si>
  <si>
    <t>1.9.2</t>
  </si>
  <si>
    <t>Fantasia</t>
  </si>
  <si>
    <t>1.9.3</t>
  </si>
  <si>
    <t>PVCs e Acrílicos</t>
  </si>
  <si>
    <t>1.9.4</t>
  </si>
  <si>
    <t>Tijolo de vidro</t>
  </si>
  <si>
    <t>1.9.5</t>
  </si>
  <si>
    <t>1.9.6</t>
  </si>
  <si>
    <t>1.9.7</t>
  </si>
  <si>
    <t>1.9.8</t>
  </si>
  <si>
    <t>1.9.9</t>
  </si>
  <si>
    <t>COBERTURAS</t>
  </si>
  <si>
    <t>1.10.1</t>
  </si>
  <si>
    <t>Estrutura para telhado</t>
  </si>
  <si>
    <t>1.10.2</t>
  </si>
  <si>
    <t>Telhas</t>
  </si>
  <si>
    <t>1.10.3</t>
  </si>
  <si>
    <t>Calhas e Rufos</t>
  </si>
  <si>
    <t>1.10.4</t>
  </si>
  <si>
    <t>Linha de Vida</t>
  </si>
  <si>
    <t>1.10.5</t>
  </si>
  <si>
    <t>1.10.6</t>
  </si>
  <si>
    <t>1.10.7</t>
  </si>
  <si>
    <t>1.10.8</t>
  </si>
  <si>
    <t>1.10.9</t>
  </si>
  <si>
    <t>IMPERMEABILIZAÇÕES E TRATAMENTOS</t>
  </si>
  <si>
    <t>1.11.1</t>
  </si>
  <si>
    <t>Terraços e Coberturas</t>
  </si>
  <si>
    <t>1.11.2</t>
  </si>
  <si>
    <t>Calhas</t>
  </si>
  <si>
    <t>M</t>
  </si>
  <si>
    <t>1.11.3</t>
  </si>
  <si>
    <t>Caixa D'água</t>
  </si>
  <si>
    <t>1.11.4</t>
  </si>
  <si>
    <t>Pisos e paredes de Sub-solo</t>
  </si>
  <si>
    <t>1.11.5</t>
  </si>
  <si>
    <t>Poço Elevador</t>
  </si>
  <si>
    <t>1.11.6</t>
  </si>
  <si>
    <t>Jardineiras</t>
  </si>
  <si>
    <t>1.11.7</t>
  </si>
  <si>
    <t>Varandas</t>
  </si>
  <si>
    <t>1.11.8</t>
  </si>
  <si>
    <t>Boxes Banheiros</t>
  </si>
  <si>
    <t>1.11.9</t>
  </si>
  <si>
    <t>Isolamento Térmico</t>
  </si>
  <si>
    <t>1.11.10</t>
  </si>
  <si>
    <t>Isolamento Acústico</t>
  </si>
  <si>
    <t>1.11.11</t>
  </si>
  <si>
    <t>Juntas estruturais</t>
  </si>
  <si>
    <t>1.11.12</t>
  </si>
  <si>
    <t>1.11.13</t>
  </si>
  <si>
    <t>1.11.14</t>
  </si>
  <si>
    <t>1.11.15</t>
  </si>
  <si>
    <t>1.11.16</t>
  </si>
  <si>
    <t>REVESTIMENTOS INTERNOS</t>
  </si>
  <si>
    <t>1.12.1</t>
  </si>
  <si>
    <t>Chapisco</t>
  </si>
  <si>
    <t>1.12.2</t>
  </si>
  <si>
    <t>Emboço</t>
  </si>
  <si>
    <t>1.12.3</t>
  </si>
  <si>
    <t>Reboco</t>
  </si>
  <si>
    <t>1.12.4</t>
  </si>
  <si>
    <t>Massa única</t>
  </si>
  <si>
    <t>1.12.5</t>
  </si>
  <si>
    <t>Reboco pronto</t>
  </si>
  <si>
    <t>1.12.6</t>
  </si>
  <si>
    <t>Gesso liso</t>
  </si>
  <si>
    <t>1.12.7</t>
  </si>
  <si>
    <t>Azulejos</t>
  </si>
  <si>
    <t>1.12.8</t>
  </si>
  <si>
    <t>Cantoneiras</t>
  </si>
  <si>
    <t>1.12.9</t>
  </si>
  <si>
    <t>Peitoris de ardosia</t>
  </si>
  <si>
    <t>1.12.10</t>
  </si>
  <si>
    <t>Peitoris pré moldados</t>
  </si>
  <si>
    <t>1.12.11</t>
  </si>
  <si>
    <t>1.12.12</t>
  </si>
  <si>
    <t>1.12.13</t>
  </si>
  <si>
    <t>1.12.14</t>
  </si>
  <si>
    <t>1.12.15</t>
  </si>
  <si>
    <t>REVESTIMENTO EXTERNO</t>
  </si>
  <si>
    <t>1.13.1</t>
  </si>
  <si>
    <t>1.13.2</t>
  </si>
  <si>
    <t>1.13.3</t>
  </si>
  <si>
    <t>Ceramica</t>
  </si>
  <si>
    <t>1.13.4</t>
  </si>
  <si>
    <t>Monocapa</t>
  </si>
  <si>
    <t>1.13.5</t>
  </si>
  <si>
    <t>Tela fachadeira</t>
  </si>
  <si>
    <t>1.13.6</t>
  </si>
  <si>
    <t>1.13.7</t>
  </si>
  <si>
    <t>1.13.8</t>
  </si>
  <si>
    <t>1.13.9</t>
  </si>
  <si>
    <t>1.13.10</t>
  </si>
  <si>
    <t>FORROS</t>
  </si>
  <si>
    <t>1.14.1</t>
  </si>
  <si>
    <t>Gesso</t>
  </si>
  <si>
    <t>1.14.2</t>
  </si>
  <si>
    <t>Madeira</t>
  </si>
  <si>
    <t>1.14.3</t>
  </si>
  <si>
    <t>Especial</t>
  </si>
  <si>
    <t>1.14.4</t>
  </si>
  <si>
    <t>PVC</t>
  </si>
  <si>
    <t>1.14.5</t>
  </si>
  <si>
    <t>1.14.6</t>
  </si>
  <si>
    <t>1.14.7</t>
  </si>
  <si>
    <t>1.14.8</t>
  </si>
  <si>
    <t>1.14.9</t>
  </si>
  <si>
    <t>PINTURA</t>
  </si>
  <si>
    <t>1.15.1</t>
  </si>
  <si>
    <t>Tinta Acrílica com massa corrida</t>
  </si>
  <si>
    <t>1.15.2</t>
  </si>
  <si>
    <t>Tinta Acrílica sem massa corrida</t>
  </si>
  <si>
    <t>1.15.3</t>
  </si>
  <si>
    <t>Latéx/PVA sobre massa corrida</t>
  </si>
  <si>
    <t>1.15.4</t>
  </si>
  <si>
    <t>Latéx/PVA sem massa corrida</t>
  </si>
  <si>
    <t>1.15.5</t>
  </si>
  <si>
    <t>Caiação</t>
  </si>
  <si>
    <t>1.15.6</t>
  </si>
  <si>
    <t>Textura</t>
  </si>
  <si>
    <t>1.15.7</t>
  </si>
  <si>
    <t>Verniz sobre madeira</t>
  </si>
  <si>
    <t>1.15.8</t>
  </si>
  <si>
    <t>Verniz sobre concreto</t>
  </si>
  <si>
    <t>1.15.9</t>
  </si>
  <si>
    <t>Esquadria de madeira</t>
  </si>
  <si>
    <t>1.15.10</t>
  </si>
  <si>
    <t>Esquadria de ferro</t>
  </si>
  <si>
    <t>1.15.11</t>
  </si>
  <si>
    <t>Rodapés de madeira</t>
  </si>
  <si>
    <t>1.15.12</t>
  </si>
  <si>
    <t>Demarcação de vagas de garagem</t>
  </si>
  <si>
    <t>1.15.13</t>
  </si>
  <si>
    <t>1.15.14</t>
  </si>
  <si>
    <t>1.15.15</t>
  </si>
  <si>
    <t>1.15.16</t>
  </si>
  <si>
    <t>1.15.17</t>
  </si>
  <si>
    <t>PISO INTERNO</t>
  </si>
  <si>
    <t>1.16.1</t>
  </si>
  <si>
    <t>Regularização</t>
  </si>
  <si>
    <t>1.16.2</t>
  </si>
  <si>
    <t>Contrapiso</t>
  </si>
  <si>
    <t>1.16.3</t>
  </si>
  <si>
    <t>Piso cimentado liso</t>
  </si>
  <si>
    <t>1.16.4</t>
  </si>
  <si>
    <t>1.16.5</t>
  </si>
  <si>
    <t>Rejunte</t>
  </si>
  <si>
    <t>1.16.6</t>
  </si>
  <si>
    <t>Porcelanato</t>
  </si>
  <si>
    <t>1.16.7</t>
  </si>
  <si>
    <t>Tábua Corrida</t>
  </si>
  <si>
    <t>1.16.8</t>
  </si>
  <si>
    <t>Vinílico</t>
  </si>
  <si>
    <t>1.16.9</t>
  </si>
  <si>
    <t>Laminados</t>
  </si>
  <si>
    <t>1.16.10</t>
  </si>
  <si>
    <t>1.16.11</t>
  </si>
  <si>
    <t>Rodapés de ceramica</t>
  </si>
  <si>
    <t>1.16.12</t>
  </si>
  <si>
    <t>Soleiras</t>
  </si>
  <si>
    <t>1.16.13</t>
  </si>
  <si>
    <t>Acessibilidade (Piso tátil, etc)</t>
  </si>
  <si>
    <t>1.16.14</t>
  </si>
  <si>
    <t>1.16.15</t>
  </si>
  <si>
    <t>1.16.16</t>
  </si>
  <si>
    <t>1.16.17</t>
  </si>
  <si>
    <t>1.16.18</t>
  </si>
  <si>
    <t>INSTALAÇÕES ELETRICAS, FONE E INTERFONE</t>
  </si>
  <si>
    <t>1.17.1</t>
  </si>
  <si>
    <t xml:space="preserve">Tubulação em laje </t>
  </si>
  <si>
    <t>1.17.2</t>
  </si>
  <si>
    <t xml:space="preserve">Caixas em laje </t>
  </si>
  <si>
    <t>1.17.3</t>
  </si>
  <si>
    <t xml:space="preserve">Tubulação nas Alvenarias </t>
  </si>
  <si>
    <t>1.17.4</t>
  </si>
  <si>
    <t xml:space="preserve">Caixas nas Alvenarias </t>
  </si>
  <si>
    <t>1.17.5</t>
  </si>
  <si>
    <t>Prumadas gerais</t>
  </si>
  <si>
    <t>1.17.6</t>
  </si>
  <si>
    <t>Fiação áreas privativas</t>
  </si>
  <si>
    <t>1.17.7</t>
  </si>
  <si>
    <t>Fiação prumadas/áreas comuns</t>
  </si>
  <si>
    <t>1.17.8</t>
  </si>
  <si>
    <t>Quadros de distribuição</t>
  </si>
  <si>
    <t>1.17.9</t>
  </si>
  <si>
    <t>Tomadas, Interruptores e disjuntores</t>
  </si>
  <si>
    <t>1.17.10</t>
  </si>
  <si>
    <t>Iluminação de Emergência</t>
  </si>
  <si>
    <t>1.17.11</t>
  </si>
  <si>
    <t>Luminárias (partes comuns)</t>
  </si>
  <si>
    <t>1.17.12</t>
  </si>
  <si>
    <t>Quadro medição</t>
  </si>
  <si>
    <t>1.17.13</t>
  </si>
  <si>
    <t>Interfone (aparelhos)</t>
  </si>
  <si>
    <t>1.17.14</t>
  </si>
  <si>
    <t>Para-raios</t>
  </si>
  <si>
    <t>1.17.15</t>
  </si>
  <si>
    <t>Antena Coletiva (equipos e acessórios)</t>
  </si>
  <si>
    <t>1.17.16</t>
  </si>
  <si>
    <t>Barramento / Busway</t>
  </si>
  <si>
    <t>1.17.17</t>
  </si>
  <si>
    <t>Porteiro Eletrônico</t>
  </si>
  <si>
    <t>1.17.18</t>
  </si>
  <si>
    <t>1.17.19</t>
  </si>
  <si>
    <t>1.17.20</t>
  </si>
  <si>
    <t>1.17.21</t>
  </si>
  <si>
    <t>1.17.22</t>
  </si>
  <si>
    <t xml:space="preserve">INSTALAÇÕES HIDRAULICAS </t>
  </si>
  <si>
    <t>1.18.1</t>
  </si>
  <si>
    <t>Água fria</t>
  </si>
  <si>
    <t>1.18.1.1</t>
  </si>
  <si>
    <t>Cavalete/Hidrom.</t>
  </si>
  <si>
    <t>1.18.1.2</t>
  </si>
  <si>
    <t>Barrilete</t>
  </si>
  <si>
    <t>1.18.1.3</t>
  </si>
  <si>
    <t>Prumadas</t>
  </si>
  <si>
    <t>1.18.1.4</t>
  </si>
  <si>
    <t>Distribuição</t>
  </si>
  <si>
    <t>1.18.1.5</t>
  </si>
  <si>
    <t>Medidores</t>
  </si>
  <si>
    <t>1.18.1.6</t>
  </si>
  <si>
    <t>Reservatório</t>
  </si>
  <si>
    <t>1.18.1.7</t>
  </si>
  <si>
    <t>Bombas</t>
  </si>
  <si>
    <t>1.18.1.8</t>
  </si>
  <si>
    <t>1.18.1.9</t>
  </si>
  <si>
    <t>1.18.1.10</t>
  </si>
  <si>
    <t>1.18.1.11</t>
  </si>
  <si>
    <t>1.18.1.12</t>
  </si>
  <si>
    <t>1.18.2</t>
  </si>
  <si>
    <t>Gás</t>
  </si>
  <si>
    <t>1.18.2.1</t>
  </si>
  <si>
    <t>1.18.2.2</t>
  </si>
  <si>
    <t>1.18.2.3</t>
  </si>
  <si>
    <t>1.18.2.4</t>
  </si>
  <si>
    <t>1.18.2.5</t>
  </si>
  <si>
    <t>1.18.2.6</t>
  </si>
  <si>
    <t>1.18.3</t>
  </si>
  <si>
    <t>Incêndio</t>
  </si>
  <si>
    <t>1.18.3.1</t>
  </si>
  <si>
    <t>1.18.3.2</t>
  </si>
  <si>
    <t>Caixas</t>
  </si>
  <si>
    <t>1.18.3.3</t>
  </si>
  <si>
    <t>Registros</t>
  </si>
  <si>
    <t>1.18.3.4</t>
  </si>
  <si>
    <t>Mangueiras e metais</t>
  </si>
  <si>
    <t>1.18.3.5</t>
  </si>
  <si>
    <t>Extintores</t>
  </si>
  <si>
    <t>1.18.3.6</t>
  </si>
  <si>
    <t>Bombas de incêndio</t>
  </si>
  <si>
    <t>1.18.3.7</t>
  </si>
  <si>
    <t>1.18.3.8</t>
  </si>
  <si>
    <t>1.18.3.9</t>
  </si>
  <si>
    <t>1.18.3.10</t>
  </si>
  <si>
    <t>1.18.3.11</t>
  </si>
  <si>
    <t>1.18.4</t>
  </si>
  <si>
    <t xml:space="preserve">Esgoto </t>
  </si>
  <si>
    <t>1.18.4.1</t>
  </si>
  <si>
    <t>Prumadas - esgoto/ventilação</t>
  </si>
  <si>
    <t>1.18.4.2</t>
  </si>
  <si>
    <t>Ramais - esgoto</t>
  </si>
  <si>
    <t>1.18.4.3</t>
  </si>
  <si>
    <t>Rede Térreo - esgoto</t>
  </si>
  <si>
    <t>1.18.4.4</t>
  </si>
  <si>
    <t>1.18.4.5</t>
  </si>
  <si>
    <t>1.18.4.6</t>
  </si>
  <si>
    <t>1.18.4.7</t>
  </si>
  <si>
    <t>1.18.4.8</t>
  </si>
  <si>
    <t>1.18.5</t>
  </si>
  <si>
    <t>Agua Pluvial</t>
  </si>
  <si>
    <t>1.18.5.1</t>
  </si>
  <si>
    <t>Prumadas - pluvial</t>
  </si>
  <si>
    <t>1.18.5.2</t>
  </si>
  <si>
    <t>Rede Térreo - pluvial</t>
  </si>
  <si>
    <t>1.18.5.3</t>
  </si>
  <si>
    <t>Calhas e Ralos</t>
  </si>
  <si>
    <t>1.18.5.4</t>
  </si>
  <si>
    <t>1.18.5.5</t>
  </si>
  <si>
    <t>1.18.5.6</t>
  </si>
  <si>
    <t>1.18.5.7</t>
  </si>
  <si>
    <t>1.18.5.8</t>
  </si>
  <si>
    <t>INSTALAÇÕES MECANICAS</t>
  </si>
  <si>
    <t>1.19.1</t>
  </si>
  <si>
    <t>Elevadores</t>
  </si>
  <si>
    <t>1.19.2</t>
  </si>
  <si>
    <t xml:space="preserve">Exaustores </t>
  </si>
  <si>
    <t>1.19.3</t>
  </si>
  <si>
    <t>Pressurização de escada</t>
  </si>
  <si>
    <t>1.19.4</t>
  </si>
  <si>
    <t>Plataforma de acessibilidade</t>
  </si>
  <si>
    <t>1.19.5</t>
  </si>
  <si>
    <t>1.19.6</t>
  </si>
  <si>
    <t>1.19.7</t>
  </si>
  <si>
    <t>1.19.8</t>
  </si>
  <si>
    <t>1.19.9</t>
  </si>
  <si>
    <t>LOUÇAS E METAIS</t>
  </si>
  <si>
    <t>1.20.1</t>
  </si>
  <si>
    <t>Lavatório</t>
  </si>
  <si>
    <t>unid</t>
  </si>
  <si>
    <t>1.20.2</t>
  </si>
  <si>
    <t>Lavatório  - PNE</t>
  </si>
  <si>
    <t>1.20.3</t>
  </si>
  <si>
    <t>Bacia sanitária e caixa acoplada pcd</t>
  </si>
  <si>
    <t>pç</t>
  </si>
  <si>
    <t>1.20.4</t>
  </si>
  <si>
    <t>Bacia sanitário comum com caixa acoplada</t>
  </si>
  <si>
    <t>1.20.5</t>
  </si>
  <si>
    <t xml:space="preserve">Barra de apoio PNE 80cm </t>
  </si>
  <si>
    <t>1.20.6</t>
  </si>
  <si>
    <t>Barra de apoio PNE 70cm</t>
  </si>
  <si>
    <t>1.20.7</t>
  </si>
  <si>
    <t>Barra de apoio PNE 40cm</t>
  </si>
  <si>
    <t>1.20.8</t>
  </si>
  <si>
    <t xml:space="preserve">Tormeira para lavatório </t>
  </si>
  <si>
    <t>1.20.9</t>
  </si>
  <si>
    <t xml:space="preserve">Torneira para cozinha </t>
  </si>
  <si>
    <t>1.20.10</t>
  </si>
  <si>
    <t>Torneira para tanque</t>
  </si>
  <si>
    <t>1.20.11</t>
  </si>
  <si>
    <t>Torneira para jardim</t>
  </si>
  <si>
    <t>1.20.12</t>
  </si>
  <si>
    <t>Acabamento para registro</t>
  </si>
  <si>
    <t>1.20.13</t>
  </si>
  <si>
    <t>Kit de instalação para bacia</t>
  </si>
  <si>
    <t>1.20.14</t>
  </si>
  <si>
    <t>1.20.15</t>
  </si>
  <si>
    <t>1.20.16</t>
  </si>
  <si>
    <t>1.20.17</t>
  </si>
  <si>
    <t>1.20.18</t>
  </si>
  <si>
    <t>1.20.19</t>
  </si>
  <si>
    <t>COMPLEMENTAÇÃO</t>
  </si>
  <si>
    <t>1.21.1</t>
  </si>
  <si>
    <t>Serviço de calafate</t>
  </si>
  <si>
    <t>1.21.2</t>
  </si>
  <si>
    <t>Sinalização</t>
  </si>
  <si>
    <t>1.21.3</t>
  </si>
  <si>
    <t>Limpeza final</t>
  </si>
  <si>
    <t>1.21.4</t>
  </si>
  <si>
    <t>1.21.5</t>
  </si>
  <si>
    <t>1.21.6</t>
  </si>
  <si>
    <t>1.21.7</t>
  </si>
  <si>
    <t>TERRAPLANAGEM</t>
  </si>
  <si>
    <t>2.1.1</t>
  </si>
  <si>
    <t>Locação de obra (topografia)</t>
  </si>
  <si>
    <t>2.1.2</t>
  </si>
  <si>
    <t>Corte</t>
  </si>
  <si>
    <t>2.1.3</t>
  </si>
  <si>
    <t>Aterro compactado</t>
  </si>
  <si>
    <t>2.1.4</t>
  </si>
  <si>
    <t>Empréstimo</t>
  </si>
  <si>
    <t>2.1.5</t>
  </si>
  <si>
    <t>Bota fora</t>
  </si>
  <si>
    <t>2.1.6</t>
  </si>
  <si>
    <t>2.1.7</t>
  </si>
  <si>
    <t>2.1.8</t>
  </si>
  <si>
    <t>2.1.9</t>
  </si>
  <si>
    <t>2.1.10</t>
  </si>
  <si>
    <t>SISTEMA DE AGUA POTÁVEL</t>
  </si>
  <si>
    <t>2.2.1</t>
  </si>
  <si>
    <t>Rede de distribuição - água potável</t>
  </si>
  <si>
    <t>2.2.2</t>
  </si>
  <si>
    <t>Reservatorio Elevado</t>
  </si>
  <si>
    <t>2.2.3</t>
  </si>
  <si>
    <t>Bombas de recalque</t>
  </si>
  <si>
    <t>2.2.4</t>
  </si>
  <si>
    <t>2.2.5</t>
  </si>
  <si>
    <t>2.2.6</t>
  </si>
  <si>
    <t>2.2.7</t>
  </si>
  <si>
    <t>2.2.8</t>
  </si>
  <si>
    <t>SISTEMA DE INCEDIO</t>
  </si>
  <si>
    <t>2.3.1</t>
  </si>
  <si>
    <t>Rede de distribuição - incêndio</t>
  </si>
  <si>
    <t>vb</t>
  </si>
  <si>
    <t>2.3.2</t>
  </si>
  <si>
    <t>und</t>
  </si>
  <si>
    <t>2.3.3</t>
  </si>
  <si>
    <t xml:space="preserve">Suporte e extintor </t>
  </si>
  <si>
    <t>2.3.4</t>
  </si>
  <si>
    <t>Fire-Stop (Isolamento) - Hidráulica e Elétrica</t>
  </si>
  <si>
    <t>2.3.5</t>
  </si>
  <si>
    <t>Caixa de hidrante completa com acessórios</t>
  </si>
  <si>
    <t>2.3.6</t>
  </si>
  <si>
    <t>2.3.7</t>
  </si>
  <si>
    <t>2.3.8</t>
  </si>
  <si>
    <t>2.3.9</t>
  </si>
  <si>
    <t>2.3.10</t>
  </si>
  <si>
    <t>SISTEMA DE ESGOTO SANITÁRIO</t>
  </si>
  <si>
    <t>2.4.1</t>
  </si>
  <si>
    <t>Rede de distribuição - esgoto</t>
  </si>
  <si>
    <t>2.4.2</t>
  </si>
  <si>
    <t>Caixa de passagem e gordura</t>
  </si>
  <si>
    <t>2.4.3</t>
  </si>
  <si>
    <t>2.4.4</t>
  </si>
  <si>
    <t>2.4.5</t>
  </si>
  <si>
    <t>2.4.6</t>
  </si>
  <si>
    <t>2.4.7</t>
  </si>
  <si>
    <t>SISTEMA DE DRENAGEM DE ÁGUAS PLUVIAIS</t>
  </si>
  <si>
    <t>2.5.1</t>
  </si>
  <si>
    <t>Rede de distribuição - águas pluviais</t>
  </si>
  <si>
    <t>2.5.2</t>
  </si>
  <si>
    <t>Caixas de passagem</t>
  </si>
  <si>
    <t>2.5.3</t>
  </si>
  <si>
    <t>Canaletas de concreto</t>
  </si>
  <si>
    <t>2.5.4</t>
  </si>
  <si>
    <t>Poço de vista para águas pluviais</t>
  </si>
  <si>
    <t>2.5.5</t>
  </si>
  <si>
    <t>RAP (Reservatório de retardo)</t>
  </si>
  <si>
    <t>2.5.6</t>
  </si>
  <si>
    <t>Escada hidráulica</t>
  </si>
  <si>
    <t>2.5.7</t>
  </si>
  <si>
    <t>2.5.8</t>
  </si>
  <si>
    <t>2.5.9</t>
  </si>
  <si>
    <t>2.5.10</t>
  </si>
  <si>
    <t>2.5.11</t>
  </si>
  <si>
    <t>GÁS</t>
  </si>
  <si>
    <t>2.6.1</t>
  </si>
  <si>
    <t>Rede de distribuição - gás</t>
  </si>
  <si>
    <t>2.6.2</t>
  </si>
  <si>
    <t>2.6.3</t>
  </si>
  <si>
    <t>2.6.4</t>
  </si>
  <si>
    <t>2.6.5</t>
  </si>
  <si>
    <t>2.6.6</t>
  </si>
  <si>
    <t>PAVIMENTAÇÃO</t>
  </si>
  <si>
    <t>2.7.1</t>
  </si>
  <si>
    <t>Abertura de caixa</t>
  </si>
  <si>
    <t>2.7.2</t>
  </si>
  <si>
    <t>Guias e Sarjetas</t>
  </si>
  <si>
    <t>2.7.3</t>
  </si>
  <si>
    <t>Pavimentação asfáltica</t>
  </si>
  <si>
    <t>2.7.4</t>
  </si>
  <si>
    <t>Sinalizações e pinturas demarcatórias</t>
  </si>
  <si>
    <t>2.7.5</t>
  </si>
  <si>
    <t>Passeios e Calçadas</t>
  </si>
  <si>
    <t>2.7.6</t>
  </si>
  <si>
    <t>Acessibilidade</t>
  </si>
  <si>
    <t>2.7.7</t>
  </si>
  <si>
    <t>2.7.8</t>
  </si>
  <si>
    <t>2.7.9</t>
  </si>
  <si>
    <t>2.7.10</t>
  </si>
  <si>
    <t>2.7.11</t>
  </si>
  <si>
    <t>ENERGIA E ILUMINAÇÃO</t>
  </si>
  <si>
    <t>2.8.1</t>
  </si>
  <si>
    <t>Postes particulares</t>
  </si>
  <si>
    <t>2.8.2</t>
  </si>
  <si>
    <t>Rede interna de iluminação</t>
  </si>
  <si>
    <t>2.8.3</t>
  </si>
  <si>
    <t>Fotovoltaicas (partes comuns)</t>
  </si>
  <si>
    <t>2.8.4</t>
  </si>
  <si>
    <t>Entrada de ernergia</t>
  </si>
  <si>
    <t>2.8.5</t>
  </si>
  <si>
    <t xml:space="preserve">Rede de distribuição </t>
  </si>
  <si>
    <t>2.8.6</t>
  </si>
  <si>
    <t>Aterramento</t>
  </si>
  <si>
    <t>2.8.7</t>
  </si>
  <si>
    <t>Centro de medição</t>
  </si>
  <si>
    <t>2.8.8</t>
  </si>
  <si>
    <t>2.8.9</t>
  </si>
  <si>
    <t>2.8.10</t>
  </si>
  <si>
    <t>TELEFONIA</t>
  </si>
  <si>
    <t>2.9.1</t>
  </si>
  <si>
    <t>Rede de distribuição - telefonia e interfonia.</t>
  </si>
  <si>
    <t>2.9.2</t>
  </si>
  <si>
    <t>2.9.3</t>
  </si>
  <si>
    <t>2.9.4</t>
  </si>
  <si>
    <t>MURO DE ARRIMO E CONTENÇÃO</t>
  </si>
  <si>
    <t>2.10.1</t>
  </si>
  <si>
    <t>Muro de arrimo</t>
  </si>
  <si>
    <t>2.10.2</t>
  </si>
  <si>
    <t>2.10.3</t>
  </si>
  <si>
    <t>2.10.4</t>
  </si>
  <si>
    <t>2.11</t>
  </si>
  <si>
    <t>FECHAMENTO DE DIVISA</t>
  </si>
  <si>
    <t>2.11.1</t>
  </si>
  <si>
    <t>Muro de divisa em placas de concreto pré-moldadas</t>
  </si>
  <si>
    <t>ml</t>
  </si>
  <si>
    <t>2.11.2</t>
  </si>
  <si>
    <t>2.11.3</t>
  </si>
  <si>
    <t>2.11.4</t>
  </si>
  <si>
    <t>2.11.5</t>
  </si>
  <si>
    <t>2.12</t>
  </si>
  <si>
    <t>PORTÕES DE ACESSO E FECHAMENTOS</t>
  </si>
  <si>
    <t>2.12.1</t>
  </si>
  <si>
    <t>Portões de veículos e pedestre</t>
  </si>
  <si>
    <t>2.12.2</t>
  </si>
  <si>
    <t>Automação de portão</t>
  </si>
  <si>
    <t>2.12.3</t>
  </si>
  <si>
    <t xml:space="preserve">Guarda-corpo </t>
  </si>
  <si>
    <t>2.12.4</t>
  </si>
  <si>
    <t xml:space="preserve">Gradil </t>
  </si>
  <si>
    <t>2.12.5</t>
  </si>
  <si>
    <t>Alambrado</t>
  </si>
  <si>
    <t>2.12.6</t>
  </si>
  <si>
    <t>2.12.7</t>
  </si>
  <si>
    <t>2.12.8</t>
  </si>
  <si>
    <t>2.12.9</t>
  </si>
  <si>
    <t>2.12.10</t>
  </si>
  <si>
    <t>2.13</t>
  </si>
  <si>
    <t>UBANIZAÇÃO E SERVIÇOS EXTERNOS</t>
  </si>
  <si>
    <t>2.13.1</t>
  </si>
  <si>
    <t>Paisagismo Plantio de arvores ornamentais - calçada</t>
  </si>
  <si>
    <t>2.13.2</t>
  </si>
  <si>
    <t>Paisagismo Plantio de grama - calçada</t>
  </si>
  <si>
    <t>2.13.3</t>
  </si>
  <si>
    <t>Paisagismo interno</t>
  </si>
  <si>
    <t>2.13.4</t>
  </si>
  <si>
    <t>TCRA/ TCA</t>
  </si>
  <si>
    <t>2.13.5</t>
  </si>
  <si>
    <t>Ligações Definitivas</t>
  </si>
  <si>
    <t>2.13.6</t>
  </si>
  <si>
    <t>2.13.7</t>
  </si>
  <si>
    <t>2.13.8</t>
  </si>
  <si>
    <t>2.13.9</t>
  </si>
  <si>
    <t>3.1</t>
  </si>
  <si>
    <t>Abrigos e Cilindros/Equip.</t>
  </si>
  <si>
    <t>3.2</t>
  </si>
  <si>
    <t>Lixeira</t>
  </si>
  <si>
    <t>3.3</t>
  </si>
  <si>
    <t>Portaria</t>
  </si>
  <si>
    <t>3.4</t>
  </si>
  <si>
    <t>3.5</t>
  </si>
  <si>
    <t>3.6</t>
  </si>
  <si>
    <t>3.7</t>
  </si>
  <si>
    <t>Quiosque / Churrasqueira</t>
  </si>
  <si>
    <t>3.8</t>
  </si>
  <si>
    <t>3.9</t>
  </si>
  <si>
    <t>3.10</t>
  </si>
  <si>
    <t>3.11</t>
  </si>
  <si>
    <t>3.12</t>
  </si>
  <si>
    <t>4.1</t>
  </si>
  <si>
    <t>Rede Água Potável</t>
  </si>
  <si>
    <t>4.2</t>
  </si>
  <si>
    <t>Esgoto</t>
  </si>
  <si>
    <t>4.3</t>
  </si>
  <si>
    <t>Drenagem</t>
  </si>
  <si>
    <t>4.4</t>
  </si>
  <si>
    <t>Calçada</t>
  </si>
  <si>
    <t>4.5</t>
  </si>
  <si>
    <t>Rede de Energia Elétrica</t>
  </si>
  <si>
    <t>4.6</t>
  </si>
  <si>
    <t>Reforço de rede (Transformadores)</t>
  </si>
  <si>
    <t>4.7</t>
  </si>
  <si>
    <t>Vias de acesso (Extensão de guias/sarjetas/pavimentação)</t>
  </si>
  <si>
    <t>4.8</t>
  </si>
  <si>
    <t>4.9</t>
  </si>
  <si>
    <t>4.10</t>
  </si>
  <si>
    <t>4.11</t>
  </si>
  <si>
    <t>4.12</t>
  </si>
  <si>
    <t>5.1</t>
  </si>
  <si>
    <t>Risco Engenharia</t>
  </si>
  <si>
    <t>5.2</t>
  </si>
  <si>
    <t>SGC: Garantia Executante Construtor / Garantia Término de Obra</t>
  </si>
  <si>
    <t>5.3</t>
  </si>
  <si>
    <t>SGPE: Garantia Pós Entrega / Manutenção Corretiva</t>
  </si>
  <si>
    <t>5.4</t>
  </si>
  <si>
    <t>5.5</t>
  </si>
  <si>
    <t>5.6</t>
  </si>
  <si>
    <t>6.1</t>
  </si>
  <si>
    <t>Emissão AVCB</t>
  </si>
  <si>
    <t>6.2</t>
  </si>
  <si>
    <t>Quitação de INSS</t>
  </si>
  <si>
    <t>6.3</t>
  </si>
  <si>
    <t>Ambiental</t>
  </si>
  <si>
    <t>6.4</t>
  </si>
  <si>
    <t>Ligação definitiva água</t>
  </si>
  <si>
    <t>6.5</t>
  </si>
  <si>
    <t>Ligação definitiva energia</t>
  </si>
  <si>
    <t>6.6</t>
  </si>
  <si>
    <t>Ligação gás</t>
  </si>
  <si>
    <t>6.7</t>
  </si>
  <si>
    <t>CND ISS</t>
  </si>
  <si>
    <t>6.8</t>
  </si>
  <si>
    <t>Habite-se</t>
  </si>
  <si>
    <t>6.9</t>
  </si>
  <si>
    <t>CND INSS</t>
  </si>
  <si>
    <t>6.10</t>
  </si>
  <si>
    <t>Averbação da Construção</t>
  </si>
  <si>
    <t>6.11</t>
  </si>
  <si>
    <t>Matrículas induvidualizadas</t>
  </si>
  <si>
    <t>6.12</t>
  </si>
  <si>
    <t>Entrega de chaves / AGI</t>
  </si>
  <si>
    <t>6.13</t>
  </si>
  <si>
    <t>6.14</t>
  </si>
  <si>
    <t>VALORES SEM BDI</t>
  </si>
  <si>
    <t>VALORES COM BDI</t>
  </si>
  <si>
    <t>CUSTO DE HABITAÇÃO:</t>
  </si>
  <si>
    <t>CUSTO DE INFRAESTRUTURA:</t>
  </si>
  <si>
    <t>CUSTO DE EQUIPAMENTOS:</t>
  </si>
  <si>
    <t>CUSTO DE INFRA EXTERNA:</t>
  </si>
  <si>
    <t xml:space="preserve">CUSTO TOTAL DE OBRAS: </t>
  </si>
  <si>
    <t xml:space="preserve">  CRONOGRAMA FÍSICO FINANCEIRO DETALHADO</t>
  </si>
  <si>
    <t>MÊS 0</t>
  </si>
  <si>
    <t>Valor Orçado</t>
  </si>
  <si>
    <t>Valor</t>
  </si>
  <si>
    <t>TOTAL TERRENO</t>
  </si>
  <si>
    <t>TOTAL OBRA</t>
  </si>
  <si>
    <t>TOTAL EMPREENDIMENTO</t>
  </si>
  <si>
    <t>CRONOGRAMA FÍSICO SIMPLIFICADO</t>
  </si>
  <si>
    <t>Item</t>
  </si>
  <si>
    <t>Serviços</t>
  </si>
  <si>
    <t>CRONOGRAMA FÍSICO</t>
  </si>
  <si>
    <t>% ACUMULADO</t>
  </si>
  <si>
    <t>CRONOGRAMA FINANCEIRO</t>
  </si>
  <si>
    <t>CRONOGRAMA FINANCEIRO: Inserir pencentual previsto de desembolso financeiro referente ao VALOR DA OBRA (valor de obra e demais despesas, sem valor de terreno), considerando 5% no último mês</t>
  </si>
  <si>
    <t>Assinatura do Responsável Técnico pelo Cronograma</t>
  </si>
  <si>
    <t>LISTA TABELA REFERÊNCIA</t>
  </si>
  <si>
    <t>SINAPI</t>
  </si>
  <si>
    <t>BOLETIM CDHU</t>
  </si>
  <si>
    <t>TABELA SIURB/PMSP</t>
  </si>
  <si>
    <t>COTAÇÃO</t>
  </si>
  <si>
    <t>OUTROS</t>
  </si>
  <si>
    <t>CÁLCULO DE ÁREAS</t>
  </si>
  <si>
    <t>Vãos:</t>
  </si>
  <si>
    <t>1. Tipologia Tipo 01 (120X)</t>
  </si>
  <si>
    <t>Largura</t>
  </si>
  <si>
    <t>altura</t>
  </si>
  <si>
    <t>área</t>
  </si>
  <si>
    <t>Qtde.</t>
  </si>
  <si>
    <t>Ambiente</t>
  </si>
  <si>
    <t>Perímetro</t>
  </si>
  <si>
    <t>Pé-Direito</t>
  </si>
  <si>
    <t>Área</t>
  </si>
  <si>
    <t>Área de parede</t>
  </si>
  <si>
    <t>Vãos totais</t>
  </si>
  <si>
    <t>Área de parede - vãos totais</t>
  </si>
  <si>
    <t>Teto com gesso liso</t>
  </si>
  <si>
    <t>Forro de gesso</t>
  </si>
  <si>
    <t>Gesso liso nas paredes</t>
  </si>
  <si>
    <t>Azulejo</t>
  </si>
  <si>
    <t>Piso cerâmico</t>
  </si>
  <si>
    <t>Rodapé</t>
  </si>
  <si>
    <t>P1:</t>
  </si>
  <si>
    <t>P2:</t>
  </si>
  <si>
    <t>Sala</t>
  </si>
  <si>
    <t>P3:</t>
  </si>
  <si>
    <t>Cozinha</t>
  </si>
  <si>
    <t>Janela Sala:</t>
  </si>
  <si>
    <t>Área de Serviço</t>
  </si>
  <si>
    <t>Janela Dorm:</t>
  </si>
  <si>
    <t>Dorm. 1</t>
  </si>
  <si>
    <t>Janela WC:</t>
  </si>
  <si>
    <t>Dorm. 2</t>
  </si>
  <si>
    <t>Janela AS:</t>
  </si>
  <si>
    <t>WC</t>
  </si>
  <si>
    <t>Quantidade apto. tipo</t>
  </si>
  <si>
    <t>2. Tipologia Tipo 02 (60X)</t>
  </si>
  <si>
    <t>Janela escada:</t>
  </si>
  <si>
    <t>Janela Tº</t>
  </si>
  <si>
    <t>Porta alumínio Tº</t>
  </si>
  <si>
    <t>Guarita</t>
  </si>
  <si>
    <t>PCF:</t>
  </si>
  <si>
    <t>PEL:</t>
  </si>
  <si>
    <t>Área total de alumínio:</t>
  </si>
  <si>
    <t>3. Medidas das áreas comuns</t>
  </si>
  <si>
    <t>4. Áreas de Construção</t>
  </si>
  <si>
    <t>Escada Tipo (36x)</t>
  </si>
  <si>
    <t>Área de Terreno</t>
  </si>
  <si>
    <t>Área de projeção da laje</t>
  </si>
  <si>
    <t>Ante-Câmara (36X)</t>
  </si>
  <si>
    <t>Área Privativa</t>
  </si>
  <si>
    <t>Elevador (72x)</t>
  </si>
  <si>
    <t>Áreas Comuns</t>
  </si>
  <si>
    <t>Circulação Tipo (30X)</t>
  </si>
  <si>
    <t>Shaft elétrico (30X)</t>
  </si>
  <si>
    <t>WC Fem</t>
  </si>
  <si>
    <t>WC Mas</t>
  </si>
  <si>
    <t>WC Def</t>
  </si>
  <si>
    <t>5. Total das Áreas de serviços e materiais</t>
  </si>
  <si>
    <t>Zeladoria - Bl. A</t>
  </si>
  <si>
    <t xml:space="preserve">  Total dos itens de 1 e 2</t>
  </si>
  <si>
    <t xml:space="preserve">  Total do item 3</t>
  </si>
  <si>
    <t>Total da obra</t>
  </si>
  <si>
    <t>Centro de Medições - Bl. A</t>
  </si>
  <si>
    <t>Hall Tº - Bl. A</t>
  </si>
  <si>
    <t>Salão de Jogos</t>
  </si>
  <si>
    <t>Zeladoria - Bl. B</t>
  </si>
  <si>
    <t>Centro de Medições - Bl. B</t>
  </si>
  <si>
    <t>Hall Tº - Bl. B</t>
  </si>
  <si>
    <t>6. Área de Fachada</t>
  </si>
  <si>
    <t>Barrilete - Bl. A</t>
  </si>
  <si>
    <t>Perímetro (andar tipo.):</t>
  </si>
  <si>
    <t>Barrilete - Bl. B</t>
  </si>
  <si>
    <t>Altura:</t>
  </si>
  <si>
    <t>Térreo Externo</t>
  </si>
  <si>
    <t>Vãos por andar tipo:</t>
  </si>
  <si>
    <t>vãos 15 andares</t>
  </si>
  <si>
    <t>Área de fachada - vãos totais:</t>
  </si>
  <si>
    <t>1º SS</t>
  </si>
  <si>
    <t>2º SS</t>
  </si>
  <si>
    <t>9. Cálculo de Área de Alvenaria</t>
  </si>
  <si>
    <t>metragem linear 1 andar tipo:</t>
  </si>
  <si>
    <t>metragem quadrada 1 andar:</t>
  </si>
  <si>
    <t>equivalência 17 and:</t>
  </si>
  <si>
    <t>Quantidade total</t>
  </si>
  <si>
    <t>Área total de alvenaria:</t>
  </si>
  <si>
    <t>Sacada frontal:</t>
  </si>
  <si>
    <t>Porta balcão Suíte:</t>
  </si>
  <si>
    <t>Porta balcão 1:</t>
  </si>
  <si>
    <t>Porta balcão 2:</t>
  </si>
  <si>
    <t>Sacada Tipo 5:</t>
  </si>
  <si>
    <t>Sacada Tipo 6:</t>
  </si>
  <si>
    <t>Sacada Tipo 7/8:</t>
  </si>
  <si>
    <t>Janela circulação:</t>
  </si>
  <si>
    <t>Porta alumínio:</t>
  </si>
  <si>
    <t>Janela:</t>
  </si>
  <si>
    <t>Salão:</t>
  </si>
  <si>
    <t>FA1: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</si>
</sst>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8" formatCode="&quot;R$&quot;\ #,##0.00;[Red]\-&quot;R$&quot;\ #,##0.00"/>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_([$€-2]* #,##0.00_);_([$€-2]* \(#,##0.00\);_([$€-2]* &quot;-&quot;??_)"/>
    <numFmt numFmtId="167" formatCode="&quot;R$ &quot;#,##0.00"/>
    <numFmt numFmtId="168" formatCode="0.0%"/>
    <numFmt numFmtId="169" formatCode="#,###.00\ &quot;m²&quot;"/>
    <numFmt numFmtId="170" formatCode="&quot;R$&quot;\ #,##0.00_)&quot;/m²&quot;"/>
    <numFmt numFmtId="171" formatCode="&quot;MÊS&quot;\ #"/>
    <numFmt numFmtId="172" formatCode="#,##0.00\ &quot;m²&quot;;[Red]\-#,##0.00\ &quot;m²&quot;"/>
    <numFmt numFmtId="173" formatCode="0.0000%"/>
    <numFmt numFmtId="174" formatCode="#.00\ &quot;m&quot;"/>
    <numFmt numFmtId="175" formatCode="#.00\ &quot;m²&quot;"/>
    <numFmt numFmtId="176" formatCode="0.00\ &quot;m²&quot;"/>
    <numFmt numFmtId="177" formatCode="0.00\ &quot;m&quot;"/>
    <numFmt numFmtId="178" formatCode="0,000.00\ &quot;m²&quot;"/>
    <numFmt numFmtId="179" formatCode="##\ &quot;pç&quot;"/>
    <numFmt numFmtId="180" formatCode="&quot;R$&quot;\ 0,000.00\ &quot;/m²&quot;"/>
    <numFmt numFmtId="181" formatCode="0\ &quot;meses&quot;"/>
    <numFmt numFmtId="182" formatCode="0.0000"/>
    <numFmt numFmtId="183" formatCode="[$-416]mmmm\-yy;@"/>
    <numFmt numFmtId="184" formatCode="000000000\-00"/>
    <numFmt numFmtId="185" formatCode="#,##0.00_ ;[Red]\-#,##0.00\ "/>
    <numFmt numFmtId="186" formatCode="#,##0_ ;[Red]\-#,##0\ "/>
    <numFmt numFmtId="187" formatCode="&quot;R$&quot;\ #,##0.00_)&quot;/UH&quot;"/>
    <numFmt numFmtId="188" formatCode="#,###.00\ &quot;/m²&quot;"/>
    <numFmt numFmtId="189" formatCode="#,###.00\ &quot;/UH&quot;"/>
    <numFmt numFmtId="190" formatCode="#,##0.000_ ;[Red]\-#,##0.000\ "/>
    <numFmt numFmtId="191" formatCode="[$-416]mmm\-yy;@"/>
  </numFmts>
  <fonts count="133">
    <font>
      <sz val="8"/>
      <name val="Arial"/>
    </font>
    <font>
      <sz val="8"/>
      <name val="Arial"/>
      <family val="2"/>
    </font>
    <font>
      <sz val="10"/>
      <name val="Arial"/>
      <family val="2"/>
    </font>
    <font>
      <b/>
      <sz val="14"/>
      <color indexed="8"/>
      <name val="Calibri"/>
      <family val="2"/>
    </font>
    <font>
      <b/>
      <sz val="14"/>
      <name val="Calibri"/>
      <family val="2"/>
    </font>
    <font>
      <b/>
      <sz val="10"/>
      <color indexed="8"/>
      <name val="Calibri"/>
      <family val="2"/>
    </font>
    <font>
      <b/>
      <sz val="10"/>
      <name val="Calibri"/>
      <family val="2"/>
    </font>
    <font>
      <sz val="10"/>
      <color indexed="8"/>
      <name val="Calibri"/>
      <family val="2"/>
    </font>
    <font>
      <sz val="10"/>
      <name val="Calibri"/>
      <family val="2"/>
    </font>
    <font>
      <b/>
      <sz val="11"/>
      <color indexed="8"/>
      <name val="Calibri"/>
      <family val="2"/>
    </font>
    <font>
      <b/>
      <sz val="12"/>
      <color indexed="8"/>
      <name val="Calibri"/>
      <family val="2"/>
    </font>
    <font>
      <b/>
      <sz val="22"/>
      <name val="Calibri"/>
      <family val="2"/>
    </font>
    <font>
      <b/>
      <sz val="16"/>
      <color indexed="9"/>
      <name val="Calibri"/>
      <family val="2"/>
    </font>
    <font>
      <b/>
      <sz val="11"/>
      <color indexed="9"/>
      <name val="Calibri"/>
      <family val="2"/>
    </font>
    <font>
      <sz val="14"/>
      <color indexed="8"/>
      <name val="Calibri"/>
      <family val="2"/>
    </font>
    <font>
      <sz val="14"/>
      <name val="Calibri"/>
      <family val="2"/>
    </font>
    <font>
      <b/>
      <sz val="8"/>
      <color indexed="8"/>
      <name val="Calibri"/>
      <family val="2"/>
    </font>
    <font>
      <b/>
      <i/>
      <sz val="11"/>
      <color indexed="8"/>
      <name val="Calibri"/>
      <family val="2"/>
    </font>
    <font>
      <b/>
      <sz val="18"/>
      <name val="Calibri"/>
      <family val="2"/>
    </font>
    <font>
      <b/>
      <sz val="12"/>
      <name val="Calibri"/>
      <family val="2"/>
    </font>
    <font>
      <b/>
      <sz val="14"/>
      <color indexed="9"/>
      <name val="Calibri"/>
      <family val="2"/>
    </font>
    <font>
      <b/>
      <i/>
      <sz val="12"/>
      <color indexed="8"/>
      <name val="Calibri"/>
      <family val="2"/>
    </font>
    <font>
      <b/>
      <sz val="10"/>
      <color indexed="9"/>
      <name val="Calibri"/>
      <family val="2"/>
    </font>
    <font>
      <b/>
      <i/>
      <sz val="10"/>
      <color indexed="18"/>
      <name val="Calibri"/>
      <family val="2"/>
    </font>
    <font>
      <b/>
      <sz val="9"/>
      <color indexed="9"/>
      <name val="Calibri"/>
      <family val="2"/>
    </font>
    <font>
      <sz val="8"/>
      <name val="Arial"/>
      <family val="2"/>
    </font>
    <font>
      <sz val="10"/>
      <name val="Arial"/>
      <family val="2"/>
    </font>
    <font>
      <sz val="8"/>
      <name val="Calibri"/>
      <family val="2"/>
    </font>
    <font>
      <b/>
      <sz val="12"/>
      <color indexed="9"/>
      <name val="Calibri"/>
      <family val="2"/>
    </font>
    <font>
      <sz val="11"/>
      <name val="Calibri"/>
      <family val="2"/>
    </font>
    <font>
      <sz val="8"/>
      <name val="Calibri"/>
      <family val="2"/>
      <scheme val="minor"/>
    </font>
    <font>
      <sz val="11"/>
      <name val="Calibri"/>
      <family val="2"/>
      <scheme val="minor"/>
    </font>
    <font>
      <b/>
      <sz val="10"/>
      <name val="Calibri"/>
      <family val="2"/>
      <scheme val="minor"/>
    </font>
    <font>
      <sz val="9"/>
      <name val="Calibri"/>
      <family val="2"/>
      <scheme val="minor"/>
    </font>
    <font>
      <b/>
      <sz val="11"/>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color theme="1"/>
      <name val="Calibri"/>
      <family val="2"/>
      <scheme val="minor"/>
    </font>
    <font>
      <sz val="10"/>
      <color rgb="FFFF0000"/>
      <name val="Calibri"/>
      <family val="2"/>
    </font>
    <font>
      <b/>
      <sz val="10"/>
      <color rgb="FFFF0000"/>
      <name val="Calibri"/>
      <family val="2"/>
    </font>
    <font>
      <b/>
      <sz val="10"/>
      <color indexed="56"/>
      <name val="Calibri"/>
      <family val="2"/>
      <scheme val="minor"/>
    </font>
    <font>
      <sz val="12"/>
      <color indexed="8"/>
      <name val="Calibri"/>
      <family val="2"/>
    </font>
    <font>
      <b/>
      <sz val="14"/>
      <color theme="0"/>
      <name val="Calibri"/>
      <family val="2"/>
    </font>
    <font>
      <b/>
      <sz val="14"/>
      <color theme="1"/>
      <name val="Calibri"/>
      <family val="2"/>
    </font>
    <font>
      <b/>
      <sz val="12"/>
      <color theme="1"/>
      <name val="Calibri"/>
      <family val="2"/>
    </font>
    <font>
      <b/>
      <sz val="10"/>
      <color theme="1"/>
      <name val="Calibri"/>
      <family val="2"/>
    </font>
    <font>
      <sz val="10"/>
      <color theme="1"/>
      <name val="Calibri"/>
      <family val="2"/>
    </font>
    <font>
      <sz val="11"/>
      <color theme="1"/>
      <name val="Calibri"/>
      <family val="2"/>
    </font>
    <font>
      <b/>
      <sz val="11"/>
      <color theme="1"/>
      <name val="Calibri"/>
      <family val="2"/>
    </font>
    <font>
      <b/>
      <sz val="13"/>
      <color theme="1"/>
      <name val="Calibri"/>
      <family val="2"/>
    </font>
    <font>
      <b/>
      <sz val="16"/>
      <color theme="1"/>
      <name val="Calibri"/>
      <family val="2"/>
    </font>
    <font>
      <b/>
      <sz val="14"/>
      <color theme="1"/>
      <name val="Calibri"/>
      <family val="2"/>
      <scheme val="minor"/>
    </font>
    <font>
      <sz val="8"/>
      <color theme="1"/>
      <name val="Calibri"/>
      <family val="2"/>
      <scheme val="minor"/>
    </font>
    <font>
      <b/>
      <sz val="12"/>
      <color theme="1"/>
      <name val="Calibri"/>
      <family val="2"/>
      <scheme val="minor"/>
    </font>
    <font>
      <b/>
      <sz val="9"/>
      <color theme="1"/>
      <name val="Calibri"/>
      <family val="2"/>
      <scheme val="minor"/>
    </font>
    <font>
      <b/>
      <i/>
      <sz val="12"/>
      <color theme="1"/>
      <name val="Calibri"/>
      <family val="2"/>
      <scheme val="minor"/>
    </font>
    <font>
      <i/>
      <sz val="9"/>
      <color theme="1"/>
      <name val="Calibri"/>
      <family val="2"/>
      <scheme val="minor"/>
    </font>
    <font>
      <b/>
      <u/>
      <sz val="11"/>
      <color theme="1"/>
      <name val="Calibri"/>
      <family val="2"/>
      <scheme val="minor"/>
    </font>
    <font>
      <b/>
      <u/>
      <sz val="10"/>
      <color theme="1"/>
      <name val="Calibri"/>
      <family val="2"/>
      <scheme val="minor"/>
    </font>
    <font>
      <b/>
      <i/>
      <sz val="10"/>
      <color theme="1"/>
      <name val="Calibri"/>
      <family val="2"/>
    </font>
    <font>
      <b/>
      <sz val="12"/>
      <color theme="0"/>
      <name val="Calibri"/>
      <family val="2"/>
      <scheme val="minor"/>
    </font>
    <font>
      <b/>
      <sz val="10"/>
      <color theme="0"/>
      <name val="Calibri"/>
      <family val="2"/>
      <scheme val="minor"/>
    </font>
    <font>
      <b/>
      <u/>
      <sz val="11"/>
      <name val="Calibri"/>
      <family val="2"/>
      <scheme val="minor"/>
    </font>
    <font>
      <i/>
      <sz val="11"/>
      <name val="Calibri"/>
      <family val="2"/>
      <scheme val="minor"/>
    </font>
    <font>
      <b/>
      <i/>
      <sz val="11"/>
      <name val="Calibri"/>
      <family val="2"/>
      <scheme val="minor"/>
    </font>
    <font>
      <b/>
      <i/>
      <u/>
      <sz val="22"/>
      <name val="Calibri"/>
      <family val="2"/>
      <scheme val="minor"/>
    </font>
    <font>
      <b/>
      <sz val="14"/>
      <color theme="0"/>
      <name val="Calibri"/>
      <family val="2"/>
      <scheme val="minor"/>
    </font>
    <font>
      <sz val="8"/>
      <color theme="1"/>
      <name val="Calibri"/>
      <family val="2"/>
    </font>
    <font>
      <sz val="11"/>
      <color rgb="FFFF0000"/>
      <name val="Calibri"/>
      <family val="2"/>
      <scheme val="minor"/>
    </font>
    <font>
      <b/>
      <i/>
      <sz val="12"/>
      <color theme="1"/>
      <name val="Calibri"/>
      <family val="2"/>
    </font>
    <font>
      <b/>
      <sz val="11"/>
      <color rgb="FFFF0000"/>
      <name val="Calibri"/>
      <family val="2"/>
      <scheme val="minor"/>
    </font>
    <font>
      <b/>
      <sz val="9"/>
      <color indexed="8"/>
      <name val="Calibri"/>
      <family val="2"/>
    </font>
    <font>
      <b/>
      <sz val="16"/>
      <color indexed="8"/>
      <name val="Calibri"/>
      <family val="2"/>
    </font>
    <font>
      <b/>
      <sz val="11"/>
      <color rgb="FF0070C0"/>
      <name val="Calibri"/>
      <family val="2"/>
      <scheme val="minor"/>
    </font>
    <font>
      <b/>
      <sz val="11"/>
      <color theme="9" tint="-0.249977111117893"/>
      <name val="Calibri"/>
      <family val="2"/>
      <scheme val="minor"/>
    </font>
    <font>
      <b/>
      <sz val="11"/>
      <color rgb="FF00B050"/>
      <name val="Calibri"/>
      <family val="2"/>
      <scheme val="minor"/>
    </font>
    <font>
      <b/>
      <i/>
      <sz val="12"/>
      <name val="Calibri"/>
      <family val="2"/>
    </font>
    <font>
      <b/>
      <sz val="10"/>
      <color theme="9" tint="-0.249977111117893"/>
      <name val="Calibri"/>
      <family val="2"/>
      <scheme val="minor"/>
    </font>
    <font>
      <b/>
      <sz val="14"/>
      <name val="Arial"/>
      <family val="2"/>
    </font>
    <font>
      <b/>
      <sz val="16"/>
      <color theme="0"/>
      <name val="Calibri"/>
      <family val="2"/>
    </font>
    <font>
      <sz val="9"/>
      <color indexed="8"/>
      <name val="Calibri"/>
      <family val="2"/>
    </font>
    <font>
      <b/>
      <sz val="9"/>
      <color indexed="81"/>
      <name val="Segoe UI"/>
      <family val="2"/>
    </font>
    <font>
      <b/>
      <sz val="16"/>
      <name val="Calibri"/>
      <family val="2"/>
    </font>
    <font>
      <b/>
      <sz val="12"/>
      <color theme="0"/>
      <name val="Calibri"/>
      <family val="2"/>
    </font>
    <font>
      <b/>
      <u/>
      <sz val="11"/>
      <color rgb="FF000000"/>
      <name val="Calibri"/>
      <family val="2"/>
    </font>
    <font>
      <sz val="8"/>
      <color rgb="FF000000"/>
      <name val="Calibri"/>
      <family val="2"/>
    </font>
    <font>
      <b/>
      <sz val="10"/>
      <color rgb="FF000000"/>
      <name val="Calibri"/>
      <family val="2"/>
    </font>
    <font>
      <b/>
      <sz val="11"/>
      <color rgb="FF000000"/>
      <name val="Calibri"/>
      <family val="2"/>
    </font>
    <font>
      <sz val="9"/>
      <color rgb="FF000000"/>
      <name val="Calibri"/>
      <family val="2"/>
    </font>
    <font>
      <sz val="10"/>
      <color rgb="FF000000"/>
      <name val="Calibri"/>
      <family val="2"/>
    </font>
    <font>
      <b/>
      <sz val="18"/>
      <color indexed="9"/>
      <name val="Calibri"/>
      <family val="2"/>
    </font>
    <font>
      <b/>
      <sz val="18"/>
      <color indexed="8"/>
      <name val="Calibri"/>
      <family val="2"/>
    </font>
    <font>
      <sz val="18"/>
      <name val="Calibri"/>
      <family val="2"/>
    </font>
    <font>
      <sz val="18"/>
      <color indexed="8"/>
      <name val="Calibri"/>
      <family val="2"/>
    </font>
    <font>
      <b/>
      <sz val="10"/>
      <color rgb="FFFFFF00"/>
      <name val="Calibri"/>
      <family val="2"/>
    </font>
    <font>
      <b/>
      <sz val="11"/>
      <color theme="0"/>
      <name val="Calibri"/>
      <family val="2"/>
    </font>
    <font>
      <u/>
      <sz val="8"/>
      <color theme="10"/>
      <name val="Arial"/>
      <family val="2"/>
    </font>
    <font>
      <b/>
      <sz val="9"/>
      <name val="Calibri"/>
      <family val="2"/>
    </font>
    <font>
      <sz val="10"/>
      <name val="Calibri"/>
      <family val="2"/>
      <scheme val="minor"/>
    </font>
    <font>
      <b/>
      <sz val="9"/>
      <color theme="0"/>
      <name val="Calibri"/>
      <family val="2"/>
    </font>
    <font>
      <sz val="11"/>
      <color theme="1"/>
      <name val="Calibri"/>
      <family val="2"/>
      <scheme val="minor"/>
    </font>
    <font>
      <b/>
      <i/>
      <sz val="14"/>
      <color rgb="FF000000"/>
      <name val="Calibri"/>
      <family val="2"/>
    </font>
    <font>
      <b/>
      <sz val="14"/>
      <color theme="1" tint="0.499984740745262"/>
      <name val="Calibri"/>
      <family val="2"/>
    </font>
    <font>
      <b/>
      <sz val="8"/>
      <name val="Calibri"/>
      <family val="2"/>
    </font>
    <font>
      <i/>
      <sz val="10"/>
      <color theme="1"/>
      <name val="Calibri"/>
      <family val="2"/>
      <scheme val="minor"/>
    </font>
    <font>
      <sz val="12"/>
      <color theme="1"/>
      <name val="Calibri"/>
      <family val="2"/>
      <scheme val="minor"/>
    </font>
    <font>
      <sz val="12"/>
      <name val="Calibri"/>
      <family val="2"/>
      <scheme val="minor"/>
    </font>
    <font>
      <b/>
      <sz val="13"/>
      <color theme="1"/>
      <name val="Calibri"/>
      <family val="2"/>
      <scheme val="minor"/>
    </font>
    <font>
      <b/>
      <sz val="25"/>
      <name val="Calibri"/>
      <family val="2"/>
      <scheme val="minor"/>
    </font>
    <font>
      <b/>
      <sz val="20"/>
      <name val="Calibri"/>
      <family val="2"/>
      <scheme val="minor"/>
    </font>
    <font>
      <sz val="12"/>
      <name val="Calibri"/>
      <family val="2"/>
    </font>
    <font>
      <u/>
      <sz val="12"/>
      <name val="Calibri"/>
      <family val="2"/>
    </font>
    <font>
      <sz val="16"/>
      <name val="Calibri"/>
      <family val="2"/>
    </font>
    <font>
      <sz val="16"/>
      <color indexed="8"/>
      <name val="Calibri"/>
      <family val="2"/>
    </font>
    <font>
      <b/>
      <sz val="16"/>
      <color rgb="FFFF0000"/>
      <name val="Calibri"/>
      <family val="2"/>
    </font>
    <font>
      <sz val="10"/>
      <name val="Calibri"/>
      <family val="2"/>
      <scheme val="minor"/>
    </font>
    <font>
      <sz val="8"/>
      <name val="Calibri"/>
      <family val="2"/>
      <scheme val="minor"/>
    </font>
    <font>
      <b/>
      <sz val="10"/>
      <color rgb="FF00B050"/>
      <name val="Calibri"/>
      <family val="2"/>
      <scheme val="minor"/>
    </font>
    <font>
      <sz val="11"/>
      <name val="Calibri"/>
      <family val="2"/>
      <scheme val="minor"/>
    </font>
    <font>
      <sz val="20"/>
      <name val="Calibri"/>
      <family val="2"/>
    </font>
    <font>
      <b/>
      <sz val="20"/>
      <name val="Calibri"/>
      <family val="2"/>
    </font>
    <font>
      <b/>
      <sz val="15"/>
      <color theme="0"/>
      <name val="Calibri"/>
      <family val="2"/>
    </font>
    <font>
      <b/>
      <sz val="12"/>
      <color rgb="FFFFFF00"/>
      <name val="Calibri"/>
      <family val="2"/>
    </font>
    <font>
      <b/>
      <i/>
      <sz val="10"/>
      <color rgb="FF000000"/>
      <name val="Calibri"/>
      <family val="2"/>
    </font>
    <font>
      <sz val="9"/>
      <name val="Arial"/>
      <family val="2"/>
    </font>
    <font>
      <b/>
      <sz val="16"/>
      <color rgb="FF000000"/>
      <name val="Calibri"/>
      <family val="2"/>
    </font>
    <font>
      <sz val="9"/>
      <name val="Arial"/>
    </font>
    <font>
      <i/>
      <sz val="8"/>
      <name val="Calibri"/>
      <family val="2"/>
      <scheme val="minor"/>
    </font>
    <font>
      <b/>
      <i/>
      <sz val="12"/>
      <color theme="0"/>
      <name val="Calibri"/>
      <family val="2"/>
    </font>
    <font>
      <i/>
      <sz val="8"/>
      <name val="Calibri"/>
      <family val="2"/>
    </font>
    <font>
      <sz val="7"/>
      <color theme="0" tint="-0.249977111117893"/>
      <name val="Calibri"/>
      <family val="2"/>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C0C0C0"/>
        <bgColor indexed="64"/>
      </patternFill>
    </fill>
    <fill>
      <patternFill patternType="solid">
        <fgColor theme="1" tint="0.499984740745262"/>
        <bgColor indexed="64"/>
      </patternFill>
    </fill>
    <fill>
      <patternFill patternType="solid">
        <fgColor theme="1" tint="0.14999847407452621"/>
        <bgColor indexed="64"/>
      </patternFill>
    </fill>
    <fill>
      <patternFill patternType="solid">
        <fgColor rgb="FFEAEAEA"/>
        <bgColor indexed="64"/>
      </patternFill>
    </fill>
    <fill>
      <gradientFill>
        <stop position="0">
          <color theme="0"/>
        </stop>
        <stop position="1">
          <color rgb="FFEAEAEA"/>
        </stop>
      </gradientFill>
    </fill>
    <fill>
      <patternFill patternType="solid">
        <fgColor theme="9" tint="0.79998168889431442"/>
        <bgColor indexed="64"/>
      </patternFill>
    </fill>
    <fill>
      <patternFill patternType="solid">
        <fgColor theme="0"/>
        <bgColor auto="1"/>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3"/>
        <bgColor indexed="64"/>
      </patternFill>
    </fill>
    <fill>
      <patternFill patternType="solid">
        <fgColor theme="0"/>
        <bgColor rgb="FF000000"/>
      </patternFill>
    </fill>
    <fill>
      <patternFill patternType="solid">
        <fgColor rgb="FF00B0F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0.14999847407452621"/>
        <bgColor rgb="FF000000"/>
      </patternFill>
    </fill>
  </fills>
  <borders count="94">
    <border>
      <left/>
      <right/>
      <top/>
      <bottom/>
      <diagonal/>
    </border>
    <border>
      <left/>
      <right/>
      <top/>
      <bottom style="thin">
        <color indexed="64"/>
      </bottom>
      <diagonal/>
    </border>
    <border>
      <left/>
      <right/>
      <top/>
      <bottom style="medium">
        <color indexed="64"/>
      </bottom>
      <diagonal/>
    </border>
    <border>
      <left style="thick">
        <color indexed="9"/>
      </left>
      <right style="thick">
        <color indexed="9"/>
      </right>
      <top/>
      <bottom style="thick">
        <color indexed="9"/>
      </bottom>
      <diagonal/>
    </border>
    <border>
      <left/>
      <right style="thick">
        <color indexed="9"/>
      </right>
      <top style="thick">
        <color indexed="9"/>
      </top>
      <bottom style="thick">
        <color indexed="9"/>
      </bottom>
      <diagonal/>
    </border>
    <border>
      <left/>
      <right style="thick">
        <color indexed="9"/>
      </right>
      <top/>
      <bottom/>
      <diagonal/>
    </border>
    <border>
      <left style="thick">
        <color indexed="9"/>
      </left>
      <right style="thick">
        <color indexed="9"/>
      </right>
      <top style="thick">
        <color indexed="9"/>
      </top>
      <bottom style="thick">
        <color indexed="9"/>
      </bottom>
      <diagonal/>
    </border>
    <border>
      <left style="medium">
        <color indexed="9"/>
      </left>
      <right style="medium">
        <color indexed="9"/>
      </right>
      <top style="medium">
        <color indexed="9"/>
      </top>
      <bottom style="medium">
        <color indexed="9"/>
      </bottom>
      <diagonal/>
    </border>
    <border>
      <left style="thick">
        <color indexed="9"/>
      </left>
      <right style="thick">
        <color indexed="9"/>
      </right>
      <top style="thick">
        <color indexed="9"/>
      </top>
      <bottom/>
      <diagonal/>
    </border>
    <border>
      <left style="thick">
        <color indexed="9"/>
      </left>
      <right/>
      <top style="thick">
        <color indexed="9"/>
      </top>
      <bottom style="thick">
        <color indexed="9"/>
      </bottom>
      <diagonal/>
    </border>
    <border>
      <left style="medium">
        <color indexed="9"/>
      </left>
      <right style="medium">
        <color indexed="9"/>
      </right>
      <top style="medium">
        <color indexed="9"/>
      </top>
      <bottom/>
      <diagonal/>
    </border>
    <border>
      <left style="thick">
        <color indexed="9"/>
      </left>
      <right style="thick">
        <color indexed="9"/>
      </right>
      <top/>
      <bottom/>
      <diagonal/>
    </border>
    <border>
      <left/>
      <right/>
      <top style="thick">
        <color indexed="9"/>
      </top>
      <bottom style="thick">
        <color indexed="9"/>
      </bottom>
      <diagonal/>
    </border>
    <border>
      <left style="thick">
        <color indexed="9"/>
      </left>
      <right/>
      <top/>
      <bottom/>
      <diagonal/>
    </border>
    <border>
      <left style="medium">
        <color theme="0"/>
      </left>
      <right style="medium">
        <color theme="0"/>
      </right>
      <top style="medium">
        <color theme="0"/>
      </top>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right style="thick">
        <color theme="0"/>
      </right>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bottom/>
      <diagonal/>
    </border>
    <border>
      <left/>
      <right/>
      <top style="medium">
        <color theme="0"/>
      </top>
      <bottom/>
      <diagonal/>
    </border>
    <border>
      <left/>
      <right/>
      <top/>
      <bottom style="medium">
        <color theme="0"/>
      </bottom>
      <diagonal/>
    </border>
    <border>
      <left/>
      <right style="medium">
        <color theme="0"/>
      </right>
      <top style="medium">
        <color theme="0"/>
      </top>
      <bottom style="medium">
        <color theme="0"/>
      </bottom>
      <diagonal/>
    </border>
    <border>
      <left/>
      <right style="medium">
        <color theme="0"/>
      </right>
      <top/>
      <bottom/>
      <diagonal/>
    </border>
    <border>
      <left/>
      <right style="medium">
        <color theme="0"/>
      </right>
      <top style="medium">
        <color theme="0"/>
      </top>
      <bottom/>
      <diagonal/>
    </border>
    <border>
      <left/>
      <right style="medium">
        <color theme="0"/>
      </right>
      <top/>
      <bottom style="medium">
        <color theme="0"/>
      </bottom>
      <diagonal/>
    </border>
    <border>
      <left/>
      <right/>
      <top style="medium">
        <color theme="0"/>
      </top>
      <bottom style="medium">
        <color theme="0"/>
      </bottom>
      <diagonal/>
    </border>
    <border>
      <left style="medium">
        <color theme="0"/>
      </left>
      <right style="medium">
        <color theme="0"/>
      </right>
      <top/>
      <bottom style="medium">
        <color theme="0"/>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ck">
        <color indexed="9"/>
      </left>
      <right style="thick">
        <color theme="0"/>
      </right>
      <top style="thick">
        <color indexed="9"/>
      </top>
      <bottom/>
      <diagonal/>
    </border>
    <border>
      <left style="thick">
        <color indexed="9"/>
      </left>
      <right style="thick">
        <color theme="0"/>
      </right>
      <top/>
      <bottom style="thick">
        <color indexed="9"/>
      </bottom>
      <diagonal/>
    </border>
    <border>
      <left style="hair">
        <color auto="1"/>
      </left>
      <right style="hair">
        <color auto="1"/>
      </right>
      <top/>
      <bottom/>
      <diagonal/>
    </border>
    <border>
      <left style="hair">
        <color auto="1"/>
      </left>
      <right style="hair">
        <color auto="1"/>
      </right>
      <top/>
      <bottom style="hair">
        <color auto="1"/>
      </bottom>
      <diagonal/>
    </border>
    <border>
      <left/>
      <right style="hair">
        <color auto="1"/>
      </right>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hair">
        <color auto="1"/>
      </left>
      <right style="hair">
        <color auto="1"/>
      </right>
      <top style="hair">
        <color auto="1"/>
      </top>
      <bottom style="hair">
        <color auto="1"/>
      </bottom>
      <diagonal/>
    </border>
    <border>
      <left/>
      <right/>
      <top style="medium">
        <color rgb="FFFFFFFF"/>
      </top>
      <bottom style="medium">
        <color rgb="FFFFFFFF"/>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
      <left style="thin">
        <color theme="0"/>
      </left>
      <right style="thin">
        <color theme="0"/>
      </right>
      <top style="thin">
        <color theme="0"/>
      </top>
      <bottom style="thin">
        <color theme="0"/>
      </bottom>
      <diagonal/>
    </border>
    <border>
      <left/>
      <right style="thin">
        <color theme="0"/>
      </right>
      <top/>
      <bottom/>
      <diagonal/>
    </border>
    <border>
      <left style="hair">
        <color indexed="64"/>
      </left>
      <right/>
      <top style="hair">
        <color auto="1"/>
      </top>
      <bottom style="hair">
        <color indexed="64"/>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thick">
        <color theme="0"/>
      </left>
      <right style="thick">
        <color theme="0"/>
      </right>
      <top style="thick">
        <color theme="0"/>
      </top>
      <bottom style="thick">
        <color theme="0"/>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diagonal/>
    </border>
    <border>
      <left/>
      <right/>
      <top/>
      <bottom style="medium">
        <color rgb="FF000000"/>
      </bottom>
      <diagonal/>
    </border>
    <border>
      <left style="medium">
        <color indexed="64"/>
      </left>
      <right/>
      <top/>
      <bottom/>
      <diagonal/>
    </border>
    <border>
      <left style="medium">
        <color indexed="64"/>
      </left>
      <right/>
      <top/>
      <bottom style="medium">
        <color indexed="64"/>
      </bottom>
      <diagonal/>
    </border>
    <border>
      <left style="thick">
        <color indexed="9"/>
      </left>
      <right/>
      <top style="thick">
        <color indexed="9"/>
      </top>
      <bottom/>
      <diagonal/>
    </border>
    <border>
      <left/>
      <right style="thick">
        <color indexed="9"/>
      </right>
      <top style="thick">
        <color indexed="9"/>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rgb="FF000000"/>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diagonal/>
    </border>
    <border>
      <left style="medium">
        <color indexed="64"/>
      </left>
      <right style="medium">
        <color indexed="64"/>
      </right>
      <top style="medium">
        <color rgb="FF000000"/>
      </top>
      <bottom/>
      <diagonal/>
    </border>
    <border>
      <left/>
      <right style="medium">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medium">
        <color indexed="64"/>
      </right>
      <top/>
      <bottom/>
      <diagonal/>
    </border>
    <border>
      <left style="thin">
        <color indexed="64"/>
      </left>
      <right style="medium">
        <color rgb="FF000000"/>
      </right>
      <top/>
      <bottom/>
      <diagonal/>
    </border>
    <border>
      <left style="medium">
        <color rgb="FF000000"/>
      </left>
      <right style="medium">
        <color indexed="64"/>
      </right>
      <top/>
      <bottom style="medium">
        <color rgb="FF000000"/>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thin">
        <color indexed="64"/>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s>
  <cellStyleXfs count="19">
    <xf numFmtId="0" fontId="0" fillId="0" borderId="0"/>
    <xf numFmtId="166" fontId="2"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0" fontId="26" fillId="0" borderId="0"/>
    <xf numFmtId="9" fontId="1"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165" fontId="1" fillId="0" borderId="0" applyFont="0" applyFill="0" applyBorder="0" applyAlignment="0" applyProtection="0"/>
    <xf numFmtId="168" fontId="2" fillId="0" borderId="0" applyFont="0" applyFill="0" applyBorder="0" applyAlignment="0" applyProtection="0"/>
    <xf numFmtId="165" fontId="25"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2" fillId="0" borderId="0"/>
    <xf numFmtId="0" fontId="98" fillId="0" borderId="0" applyNumberFormat="0" applyFill="0" applyBorder="0" applyAlignment="0" applyProtection="0"/>
  </cellStyleXfs>
  <cellXfs count="679">
    <xf numFmtId="0" fontId="0" fillId="0" borderId="0" xfId="0"/>
    <xf numFmtId="4" fontId="5" fillId="0" borderId="0" xfId="4" applyNumberFormat="1" applyFont="1" applyAlignment="1">
      <alignment horizontal="center" vertical="center"/>
    </xf>
    <xf numFmtId="167" fontId="5" fillId="0" borderId="0" xfId="4" applyNumberFormat="1" applyFont="1" applyAlignment="1">
      <alignment horizontal="center" vertical="center"/>
    </xf>
    <xf numFmtId="167" fontId="6" fillId="0" borderId="0" xfId="4" applyNumberFormat="1" applyFont="1" applyAlignment="1">
      <alignment vertical="center"/>
    </xf>
    <xf numFmtId="0" fontId="5" fillId="0" borderId="0" xfId="4" applyFont="1" applyAlignment="1">
      <alignment horizontal="center" vertical="center"/>
    </xf>
    <xf numFmtId="0" fontId="6" fillId="0" borderId="0" xfId="4" applyFont="1" applyAlignment="1">
      <alignment vertical="center"/>
    </xf>
    <xf numFmtId="4" fontId="5" fillId="0" borderId="0" xfId="4" applyNumberFormat="1" applyFont="1" applyAlignment="1">
      <alignment horizontal="left" vertical="center"/>
    </xf>
    <xf numFmtId="167" fontId="5" fillId="0" borderId="0" xfId="4" applyNumberFormat="1" applyFont="1" applyAlignment="1">
      <alignment vertical="center"/>
    </xf>
    <xf numFmtId="0" fontId="5" fillId="0" borderId="0" xfId="4" applyFont="1" applyAlignment="1">
      <alignment vertical="center"/>
    </xf>
    <xf numFmtId="0" fontId="7" fillId="0" borderId="0" xfId="4" applyFont="1" applyAlignment="1">
      <alignment vertical="center"/>
    </xf>
    <xf numFmtId="0" fontId="7" fillId="0" borderId="0" xfId="4" applyFont="1" applyAlignment="1">
      <alignment horizontal="center" vertical="center"/>
    </xf>
    <xf numFmtId="0" fontId="8" fillId="0" borderId="0" xfId="4" applyFont="1" applyAlignment="1">
      <alignment vertical="center"/>
    </xf>
    <xf numFmtId="0" fontId="3" fillId="0" borderId="0" xfId="4" applyFont="1" applyAlignment="1">
      <alignment horizontal="center" vertical="center"/>
    </xf>
    <xf numFmtId="4" fontId="7" fillId="0" borderId="0" xfId="4" applyNumberFormat="1" applyFont="1" applyAlignment="1">
      <alignment horizontal="center" vertical="center"/>
    </xf>
    <xf numFmtId="165" fontId="7" fillId="0" borderId="0" xfId="10" applyNumberFormat="1" applyFont="1" applyBorder="1" applyAlignment="1">
      <alignment vertical="center"/>
    </xf>
    <xf numFmtId="165" fontId="14" fillId="0" borderId="0" xfId="10" applyNumberFormat="1" applyFont="1" applyBorder="1" applyAlignment="1">
      <alignment horizontal="centerContinuous" vertical="center"/>
    </xf>
    <xf numFmtId="0" fontId="7" fillId="2" borderId="0" xfId="4" applyFont="1" applyFill="1" applyAlignment="1">
      <alignment vertical="center"/>
    </xf>
    <xf numFmtId="0" fontId="16" fillId="2" borderId="0" xfId="4" applyFont="1" applyFill="1" applyAlignment="1">
      <alignment vertical="center"/>
    </xf>
    <xf numFmtId="0" fontId="3" fillId="2" borderId="0" xfId="4" applyFont="1" applyFill="1" applyAlignment="1">
      <alignment horizontal="right" vertical="center"/>
    </xf>
    <xf numFmtId="0" fontId="10" fillId="0" borderId="0" xfId="4" applyFont="1" applyAlignment="1">
      <alignment horizontal="center" vertical="center"/>
    </xf>
    <xf numFmtId="0" fontId="15" fillId="0" borderId="0" xfId="4" applyFont="1" applyAlignment="1">
      <alignment vertical="center"/>
    </xf>
    <xf numFmtId="0" fontId="14" fillId="0" borderId="0" xfId="4" applyFont="1" applyAlignment="1">
      <alignment vertical="center"/>
    </xf>
    <xf numFmtId="0" fontId="17" fillId="0" borderId="0" xfId="4" applyFont="1" applyAlignment="1">
      <alignment vertical="center"/>
    </xf>
    <xf numFmtId="164" fontId="7" fillId="0" borderId="0" xfId="10" applyNumberFormat="1" applyFont="1" applyBorder="1" applyAlignment="1">
      <alignment vertical="center"/>
    </xf>
    <xf numFmtId="10" fontId="7" fillId="0" borderId="0" xfId="7" applyNumberFormat="1" applyFont="1" applyBorder="1" applyAlignment="1">
      <alignment horizontal="center" vertical="center"/>
    </xf>
    <xf numFmtId="0" fontId="6" fillId="0" borderId="0" xfId="3" applyFont="1" applyAlignment="1">
      <alignment vertical="center"/>
    </xf>
    <xf numFmtId="0" fontId="3" fillId="0" borderId="0" xfId="4" applyFont="1" applyAlignment="1">
      <alignment horizontal="right" vertical="center"/>
    </xf>
    <xf numFmtId="0" fontId="6" fillId="0" borderId="0" xfId="3" applyFont="1" applyAlignment="1">
      <alignment horizontal="center" vertical="center"/>
    </xf>
    <xf numFmtId="0" fontId="19" fillId="0" borderId="0" xfId="3" applyFont="1" applyAlignment="1">
      <alignment horizontal="center" vertical="center"/>
    </xf>
    <xf numFmtId="0" fontId="8" fillId="0" borderId="0" xfId="5" applyFont="1" applyAlignment="1">
      <alignment vertical="center"/>
    </xf>
    <xf numFmtId="165" fontId="27" fillId="0" borderId="0" xfId="11" applyFont="1" applyBorder="1" applyAlignment="1">
      <alignment vertical="center"/>
    </xf>
    <xf numFmtId="10" fontId="27" fillId="0" borderId="0" xfId="8" applyNumberFormat="1" applyFont="1" applyBorder="1" applyAlignment="1">
      <alignment vertical="center"/>
    </xf>
    <xf numFmtId="0" fontId="27" fillId="0" borderId="0" xfId="5" applyFont="1" applyAlignment="1">
      <alignment horizontal="center" vertical="center"/>
    </xf>
    <xf numFmtId="165" fontId="27" fillId="0" borderId="0" xfId="11" applyFont="1" applyAlignment="1">
      <alignment vertical="center"/>
    </xf>
    <xf numFmtId="10" fontId="27" fillId="0" borderId="0" xfId="8" applyNumberFormat="1" applyFont="1" applyAlignment="1">
      <alignment vertical="center"/>
    </xf>
    <xf numFmtId="164" fontId="5" fillId="0" borderId="0" xfId="2" applyFont="1" applyFill="1" applyBorder="1" applyAlignment="1">
      <alignment horizontal="center" vertical="center"/>
    </xf>
    <xf numFmtId="164" fontId="5" fillId="0" borderId="0" xfId="2" applyFont="1" applyFill="1" applyBorder="1" applyAlignment="1">
      <alignment horizontal="centerContinuous" vertical="center"/>
    </xf>
    <xf numFmtId="164" fontId="7" fillId="0" borderId="0" xfId="2" applyFont="1" applyFill="1" applyBorder="1" applyAlignment="1">
      <alignment horizontal="center" vertical="center"/>
    </xf>
    <xf numFmtId="0" fontId="27" fillId="0" borderId="0" xfId="5" applyFont="1" applyAlignment="1">
      <alignment horizontal="right" vertical="center"/>
    </xf>
    <xf numFmtId="167" fontId="6" fillId="0" borderId="0" xfId="4" applyNumberFormat="1" applyFont="1" applyAlignment="1">
      <alignment horizontal="center" vertical="center"/>
    </xf>
    <xf numFmtId="4" fontId="3" fillId="0" borderId="0" xfId="4" applyNumberFormat="1" applyFont="1" applyAlignment="1">
      <alignment horizontal="right" vertical="center"/>
    </xf>
    <xf numFmtId="164" fontId="28" fillId="0" borderId="15" xfId="2" applyFont="1" applyFill="1" applyBorder="1" applyAlignment="1">
      <alignment vertical="center"/>
    </xf>
    <xf numFmtId="164" fontId="7" fillId="0" borderId="0" xfId="2" applyFont="1" applyFill="1" applyBorder="1" applyAlignment="1">
      <alignment horizontal="left" vertical="center"/>
    </xf>
    <xf numFmtId="43" fontId="7" fillId="0" borderId="0" xfId="4" applyNumberFormat="1" applyFont="1" applyAlignment="1">
      <alignment vertical="center"/>
    </xf>
    <xf numFmtId="164" fontId="40" fillId="0" borderId="0" xfId="2" applyFont="1" applyFill="1" applyBorder="1" applyAlignment="1">
      <alignment horizontal="center" vertical="center"/>
    </xf>
    <xf numFmtId="0" fontId="41" fillId="0" borderId="0" xfId="4" applyFont="1" applyAlignment="1">
      <alignment horizontal="right" vertical="center"/>
    </xf>
    <xf numFmtId="0" fontId="30" fillId="0" borderId="0" xfId="0" applyFont="1" applyAlignment="1">
      <alignment vertical="center"/>
    </xf>
    <xf numFmtId="0" fontId="42" fillId="0" borderId="0" xfId="4" applyFont="1" applyAlignment="1">
      <alignment horizontal="right" vertical="center"/>
    </xf>
    <xf numFmtId="0" fontId="33" fillId="0" borderId="0" xfId="0" applyFont="1" applyAlignment="1">
      <alignment horizontal="center" vertical="center"/>
    </xf>
    <xf numFmtId="0" fontId="33" fillId="0" borderId="0" xfId="0" applyFont="1" applyAlignment="1">
      <alignment vertical="center"/>
    </xf>
    <xf numFmtId="4" fontId="41" fillId="0" borderId="0" xfId="2" applyNumberFormat="1" applyFont="1" applyFill="1" applyBorder="1" applyAlignment="1">
      <alignment horizontal="center" vertical="center"/>
    </xf>
    <xf numFmtId="4" fontId="41" fillId="0" borderId="0" xfId="4" applyNumberFormat="1" applyFont="1" applyAlignment="1">
      <alignment horizontal="center" vertical="center"/>
    </xf>
    <xf numFmtId="4" fontId="7" fillId="0" borderId="0" xfId="4" applyNumberFormat="1" applyFont="1" applyAlignment="1">
      <alignment horizontal="left" vertical="center"/>
    </xf>
    <xf numFmtId="164" fontId="8" fillId="0" borderId="0" xfId="2" applyFont="1" applyBorder="1" applyAlignment="1">
      <alignment vertical="center"/>
    </xf>
    <xf numFmtId="164" fontId="6" fillId="0" borderId="0" xfId="4" applyNumberFormat="1" applyFont="1" applyAlignment="1">
      <alignment vertical="center"/>
    </xf>
    <xf numFmtId="43" fontId="8" fillId="0" borderId="0" xfId="4" applyNumberFormat="1" applyFont="1" applyAlignment="1">
      <alignment vertical="center"/>
    </xf>
    <xf numFmtId="10" fontId="5" fillId="0" borderId="0" xfId="6" applyNumberFormat="1" applyFont="1" applyFill="1" applyBorder="1" applyAlignment="1">
      <alignment horizontal="center" vertical="center"/>
    </xf>
    <xf numFmtId="4" fontId="10" fillId="0" borderId="0" xfId="4" applyNumberFormat="1" applyFont="1" applyAlignment="1">
      <alignment horizontal="center" vertical="center"/>
    </xf>
    <xf numFmtId="164" fontId="10" fillId="0" borderId="0" xfId="2" applyFont="1" applyFill="1" applyBorder="1" applyAlignment="1">
      <alignment horizontal="center" vertical="center"/>
    </xf>
    <xf numFmtId="4" fontId="43" fillId="0" borderId="0" xfId="4" applyNumberFormat="1" applyFont="1" applyAlignment="1">
      <alignment horizontal="center" vertical="center"/>
    </xf>
    <xf numFmtId="164" fontId="43" fillId="0" borderId="0" xfId="2" applyFont="1" applyFill="1" applyBorder="1" applyAlignment="1">
      <alignment horizontal="center" vertical="center"/>
    </xf>
    <xf numFmtId="4" fontId="10" fillId="0" borderId="0" xfId="4" applyNumberFormat="1" applyFont="1" applyAlignment="1">
      <alignment horizontal="left" vertical="center"/>
    </xf>
    <xf numFmtId="173" fontId="43" fillId="0" borderId="0" xfId="6" applyNumberFormat="1" applyFont="1" applyFill="1" applyBorder="1" applyAlignment="1">
      <alignment horizontal="center" vertical="center"/>
    </xf>
    <xf numFmtId="164" fontId="47" fillId="0" borderId="0" xfId="2" applyFont="1" applyFill="1" applyBorder="1" applyAlignment="1">
      <alignment horizontal="centerContinuous" vertical="center"/>
    </xf>
    <xf numFmtId="164" fontId="48" fillId="0" borderId="0" xfId="2" applyFont="1" applyFill="1" applyBorder="1" applyAlignment="1">
      <alignment horizontal="left" vertical="center"/>
    </xf>
    <xf numFmtId="0" fontId="48" fillId="0" borderId="3" xfId="4" applyFont="1" applyBorder="1" applyAlignment="1">
      <alignment horizontal="center" vertical="center"/>
    </xf>
    <xf numFmtId="4" fontId="47" fillId="0" borderId="3" xfId="4" applyNumberFormat="1" applyFont="1" applyBorder="1" applyAlignment="1">
      <alignment horizontal="center" vertical="center"/>
    </xf>
    <xf numFmtId="0" fontId="48" fillId="0" borderId="0" xfId="4" applyFont="1" applyAlignment="1">
      <alignment vertical="center"/>
    </xf>
    <xf numFmtId="164" fontId="48" fillId="0" borderId="0" xfId="2" applyFont="1" applyFill="1" applyBorder="1" applyAlignment="1">
      <alignment vertical="center"/>
    </xf>
    <xf numFmtId="10" fontId="48" fillId="0" borderId="0" xfId="6" applyNumberFormat="1" applyFont="1" applyFill="1" applyBorder="1" applyAlignment="1">
      <alignment vertical="center"/>
    </xf>
    <xf numFmtId="164" fontId="47" fillId="0" borderId="0" xfId="2" applyFont="1" applyFill="1" applyBorder="1" applyAlignment="1">
      <alignment horizontal="center" vertical="center"/>
    </xf>
    <xf numFmtId="164" fontId="47" fillId="0" borderId="0" xfId="2" applyFont="1" applyFill="1" applyBorder="1" applyAlignment="1">
      <alignment vertical="center"/>
    </xf>
    <xf numFmtId="164" fontId="47" fillId="0" borderId="13" xfId="2" applyFont="1" applyFill="1" applyBorder="1" applyAlignment="1">
      <alignment horizontal="center" vertical="center" wrapText="1"/>
    </xf>
    <xf numFmtId="164" fontId="47" fillId="0" borderId="13" xfId="2" applyFont="1" applyFill="1" applyBorder="1" applyAlignment="1">
      <alignment horizontal="center" vertical="center"/>
    </xf>
    <xf numFmtId="170" fontId="51" fillId="3" borderId="6" xfId="2" applyNumberFormat="1" applyFont="1" applyFill="1" applyBorder="1" applyAlignment="1">
      <alignment horizontal="center" vertical="center"/>
    </xf>
    <xf numFmtId="9" fontId="5" fillId="0" borderId="0" xfId="6" applyFont="1" applyFill="1" applyBorder="1" applyAlignment="1">
      <alignment horizontal="center" vertical="center"/>
    </xf>
    <xf numFmtId="1" fontId="49" fillId="0" borderId="0" xfId="4" applyNumberFormat="1" applyFont="1" applyAlignment="1">
      <alignment horizontal="left" vertical="center"/>
    </xf>
    <xf numFmtId="0" fontId="52" fillId="0" borderId="0" xfId="4" applyFont="1" applyAlignment="1">
      <alignment vertical="center"/>
    </xf>
    <xf numFmtId="0" fontId="53" fillId="0" borderId="0" xfId="4" applyFont="1" applyAlignment="1">
      <alignment vertical="center"/>
    </xf>
    <xf numFmtId="0" fontId="54" fillId="0" borderId="0" xfId="0" applyFont="1" applyAlignment="1">
      <alignment vertical="center"/>
    </xf>
    <xf numFmtId="0" fontId="55" fillId="0" borderId="0" xfId="4" applyFont="1" applyAlignment="1">
      <alignment vertical="center"/>
    </xf>
    <xf numFmtId="0" fontId="56" fillId="0" borderId="0" xfId="0" applyFont="1" applyAlignment="1">
      <alignment vertical="center"/>
    </xf>
    <xf numFmtId="0" fontId="37" fillId="0" borderId="0" xfId="0" applyFont="1" applyAlignment="1">
      <alignment horizontal="right" vertical="center"/>
    </xf>
    <xf numFmtId="0" fontId="39" fillId="0" borderId="18" xfId="0" applyFont="1" applyBorder="1" applyAlignment="1">
      <alignment horizontal="center" vertical="center"/>
    </xf>
    <xf numFmtId="0" fontId="37" fillId="0" borderId="20" xfId="0" applyFont="1" applyBorder="1" applyAlignment="1">
      <alignment horizontal="right" vertical="center"/>
    </xf>
    <xf numFmtId="0" fontId="57" fillId="0" borderId="0" xfId="4" applyFont="1" applyAlignment="1">
      <alignment vertical="center"/>
    </xf>
    <xf numFmtId="0" fontId="58" fillId="0" borderId="0" xfId="0" applyFont="1" applyAlignment="1">
      <alignment vertical="center"/>
    </xf>
    <xf numFmtId="0" fontId="37" fillId="0" borderId="0" xfId="4" applyFont="1" applyAlignment="1">
      <alignment horizontal="right" vertical="center"/>
    </xf>
    <xf numFmtId="0" fontId="39" fillId="0" borderId="23" xfId="0" applyFont="1" applyBorder="1" applyAlignment="1">
      <alignment horizontal="center" vertical="center"/>
    </xf>
    <xf numFmtId="0" fontId="39" fillId="0" borderId="0" xfId="0" applyFont="1" applyAlignment="1">
      <alignment horizontal="center" vertical="center"/>
    </xf>
    <xf numFmtId="0" fontId="39" fillId="0" borderId="0" xfId="0" applyFont="1" applyAlignment="1">
      <alignment vertical="center"/>
    </xf>
    <xf numFmtId="8" fontId="36" fillId="0" borderId="0" xfId="0" applyNumberFormat="1" applyFont="1" applyAlignment="1" applyProtection="1">
      <alignment horizontal="left" vertical="center"/>
      <protection locked="0"/>
    </xf>
    <xf numFmtId="8" fontId="54" fillId="0" borderId="0" xfId="0" applyNumberFormat="1" applyFont="1" applyAlignment="1">
      <alignment horizontal="right" vertical="center"/>
    </xf>
    <xf numFmtId="0" fontId="59" fillId="0" borderId="0" xfId="0" applyFont="1" applyAlignment="1">
      <alignment horizontal="left" vertical="center"/>
    </xf>
    <xf numFmtId="0" fontId="38" fillId="0" borderId="0" xfId="0" applyFont="1" applyAlignment="1">
      <alignment vertical="center"/>
    </xf>
    <xf numFmtId="0" fontId="39" fillId="0" borderId="0" xfId="0" applyFont="1" applyAlignment="1">
      <alignment horizontal="left" vertical="center"/>
    </xf>
    <xf numFmtId="0" fontId="60" fillId="0" borderId="0" xfId="0" applyFont="1" applyAlignment="1">
      <alignment horizontal="left" vertical="center"/>
    </xf>
    <xf numFmtId="0" fontId="54" fillId="0" borderId="0" xfId="0" applyFont="1" applyAlignment="1">
      <alignment horizontal="left" vertical="center"/>
    </xf>
    <xf numFmtId="0" fontId="37" fillId="0" borderId="0" xfId="4" applyFont="1" applyAlignment="1">
      <alignment vertical="center"/>
    </xf>
    <xf numFmtId="10" fontId="36" fillId="0" borderId="0" xfId="6" applyNumberFormat="1" applyFont="1" applyFill="1" applyAlignment="1" applyProtection="1">
      <alignment horizontal="center" vertical="center"/>
      <protection locked="0"/>
    </xf>
    <xf numFmtId="0" fontId="36" fillId="0" borderId="0" xfId="0" applyFont="1" applyAlignment="1" applyProtection="1">
      <alignment horizontal="center"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1" fillId="0" borderId="0" xfId="0" applyFont="1" applyAlignment="1">
      <alignment horizontal="right" vertical="center"/>
    </xf>
    <xf numFmtId="0" fontId="31" fillId="0" borderId="19" xfId="0" applyFont="1" applyBorder="1" applyAlignment="1">
      <alignment horizontal="center" vertical="center"/>
    </xf>
    <xf numFmtId="0" fontId="31" fillId="4" borderId="19" xfId="0" applyFont="1" applyFill="1" applyBorder="1" applyAlignment="1">
      <alignment horizontal="center" vertical="center"/>
    </xf>
    <xf numFmtId="0" fontId="31" fillId="7" borderId="19" xfId="0" applyFont="1" applyFill="1" applyBorder="1" applyAlignment="1">
      <alignment horizontal="center" vertical="center"/>
    </xf>
    <xf numFmtId="0" fontId="32" fillId="7" borderId="19" xfId="0" applyFont="1" applyFill="1" applyBorder="1" applyAlignment="1">
      <alignment horizontal="right" vertical="center"/>
    </xf>
    <xf numFmtId="0" fontId="32" fillId="4" borderId="19" xfId="0" applyFont="1" applyFill="1" applyBorder="1" applyAlignment="1">
      <alignment horizontal="right" vertical="center"/>
    </xf>
    <xf numFmtId="174" fontId="34" fillId="7" borderId="19" xfId="0" applyNumberFormat="1" applyFont="1" applyFill="1" applyBorder="1" applyAlignment="1">
      <alignment horizontal="center" vertical="center"/>
    </xf>
    <xf numFmtId="174" fontId="34" fillId="4" borderId="19" xfId="0" applyNumberFormat="1" applyFont="1" applyFill="1" applyBorder="1" applyAlignment="1">
      <alignment horizontal="center" vertical="center"/>
    </xf>
    <xf numFmtId="175" fontId="34" fillId="7" borderId="19" xfId="0" applyNumberFormat="1" applyFont="1" applyFill="1" applyBorder="1" applyAlignment="1">
      <alignment horizontal="center" vertical="center"/>
    </xf>
    <xf numFmtId="175" fontId="34" fillId="4" borderId="19" xfId="0" applyNumberFormat="1" applyFont="1" applyFill="1" applyBorder="1" applyAlignment="1">
      <alignment horizontal="center" vertical="center"/>
    </xf>
    <xf numFmtId="0" fontId="64" fillId="0" borderId="0" xfId="0" applyFont="1" applyAlignment="1">
      <alignment horizontal="right" vertical="center"/>
    </xf>
    <xf numFmtId="177" fontId="34" fillId="7" borderId="19" xfId="0" applyNumberFormat="1" applyFont="1" applyFill="1" applyBorder="1" applyAlignment="1">
      <alignment horizontal="center" vertical="center"/>
    </xf>
    <xf numFmtId="176" fontId="34" fillId="7" borderId="19" xfId="0" applyNumberFormat="1" applyFont="1" applyFill="1" applyBorder="1" applyAlignment="1">
      <alignment horizontal="center" vertical="center"/>
    </xf>
    <xf numFmtId="0" fontId="65" fillId="0" borderId="0" xfId="0" applyFont="1" applyAlignment="1">
      <alignment horizontal="left" vertical="center"/>
    </xf>
    <xf numFmtId="177" fontId="34" fillId="4" borderId="19" xfId="0" applyNumberFormat="1" applyFont="1" applyFill="1" applyBorder="1" applyAlignment="1">
      <alignment horizontal="center" vertical="center"/>
    </xf>
    <xf numFmtId="0" fontId="66" fillId="0" borderId="0" xfId="0" applyFont="1" applyAlignment="1">
      <alignment horizontal="right" vertical="center"/>
    </xf>
    <xf numFmtId="175" fontId="62" fillId="5" borderId="19" xfId="0" applyNumberFormat="1" applyFont="1" applyFill="1" applyBorder="1" applyAlignment="1">
      <alignment horizontal="center" vertical="center"/>
    </xf>
    <xf numFmtId="176" fontId="62" fillId="5" borderId="19" xfId="0" applyNumberFormat="1" applyFont="1" applyFill="1" applyBorder="1" applyAlignment="1">
      <alignment horizontal="center" vertical="center"/>
    </xf>
    <xf numFmtId="177" fontId="62" fillId="5" borderId="19" xfId="0" applyNumberFormat="1" applyFont="1" applyFill="1" applyBorder="1" applyAlignment="1">
      <alignment horizontal="center" vertical="center"/>
    </xf>
    <xf numFmtId="178" fontId="34" fillId="0" borderId="19" xfId="0" applyNumberFormat="1" applyFont="1" applyBorder="1" applyAlignment="1">
      <alignment horizontal="center" vertical="center"/>
    </xf>
    <xf numFmtId="0" fontId="31" fillId="0" borderId="0" xfId="0" applyFont="1" applyAlignment="1">
      <alignment horizontal="left" vertical="center"/>
    </xf>
    <xf numFmtId="0" fontId="31" fillId="0" borderId="0" xfId="0" applyFont="1" applyAlignment="1">
      <alignment horizontal="left"/>
    </xf>
    <xf numFmtId="178" fontId="34" fillId="0" borderId="0" xfId="0" applyNumberFormat="1" applyFont="1" applyAlignment="1">
      <alignment horizontal="center" vertical="center"/>
    </xf>
    <xf numFmtId="176" fontId="34" fillId="0" borderId="0" xfId="0" applyNumberFormat="1" applyFont="1" applyAlignment="1">
      <alignment horizontal="center" vertical="center"/>
    </xf>
    <xf numFmtId="176" fontId="31" fillId="0" borderId="0" xfId="0" applyNumberFormat="1" applyFont="1" applyAlignment="1">
      <alignment horizontal="center" vertical="center"/>
    </xf>
    <xf numFmtId="178" fontId="31" fillId="0" borderId="0" xfId="0" applyNumberFormat="1" applyFont="1" applyAlignment="1">
      <alignment horizontal="center" vertical="center"/>
    </xf>
    <xf numFmtId="0" fontId="34" fillId="0" borderId="0" xfId="0" applyFont="1" applyAlignment="1">
      <alignment horizontal="right" vertical="center"/>
    </xf>
    <xf numFmtId="174" fontId="34" fillId="0" borderId="0" xfId="0" applyNumberFormat="1" applyFont="1" applyAlignment="1">
      <alignment horizontal="center" vertical="center"/>
    </xf>
    <xf numFmtId="178" fontId="34" fillId="9" borderId="1" xfId="0" applyNumberFormat="1" applyFont="1" applyFill="1" applyBorder="1" applyAlignment="1">
      <alignment horizontal="center" vertical="center"/>
    </xf>
    <xf numFmtId="0" fontId="71" fillId="2" borderId="0" xfId="4" applyFont="1" applyFill="1" applyAlignment="1">
      <alignment horizontal="left" vertical="center"/>
    </xf>
    <xf numFmtId="176" fontId="72" fillId="9" borderId="1" xfId="0" applyNumberFormat="1" applyFont="1" applyFill="1" applyBorder="1" applyAlignment="1">
      <alignment horizontal="center" vertical="center"/>
    </xf>
    <xf numFmtId="176" fontId="34" fillId="9" borderId="1" xfId="0" applyNumberFormat="1" applyFont="1" applyFill="1" applyBorder="1" applyAlignment="1">
      <alignment horizontal="center"/>
    </xf>
    <xf numFmtId="0" fontId="11" fillId="0" borderId="0" xfId="4" applyFont="1" applyAlignment="1" applyProtection="1">
      <alignment horizontal="center" vertical="center"/>
      <protection hidden="1"/>
    </xf>
    <xf numFmtId="175" fontId="62" fillId="0" borderId="0" xfId="0" applyNumberFormat="1" applyFont="1" applyAlignment="1">
      <alignment horizontal="center" vertical="center"/>
    </xf>
    <xf numFmtId="176" fontId="62" fillId="0" borderId="0" xfId="0" applyNumberFormat="1" applyFont="1" applyAlignment="1">
      <alignment horizontal="center" vertical="center"/>
    </xf>
    <xf numFmtId="177" fontId="62" fillId="0" borderId="0" xfId="0" applyNumberFormat="1" applyFont="1" applyAlignment="1">
      <alignment horizontal="center" vertical="center"/>
    </xf>
    <xf numFmtId="177" fontId="31" fillId="0" borderId="0" xfId="0" applyNumberFormat="1" applyFont="1" applyAlignment="1">
      <alignment horizontal="center" vertical="center"/>
    </xf>
    <xf numFmtId="167" fontId="74" fillId="0" borderId="0" xfId="4" applyNumberFormat="1" applyFont="1" applyAlignment="1">
      <alignment horizontal="left" vertical="center"/>
    </xf>
    <xf numFmtId="165" fontId="27" fillId="0" borderId="0" xfId="11" applyFont="1" applyFill="1" applyBorder="1" applyAlignment="1">
      <alignment vertical="center"/>
    </xf>
    <xf numFmtId="10" fontId="27" fillId="0" borderId="0" xfId="8" applyNumberFormat="1" applyFont="1" applyFill="1" applyBorder="1" applyAlignment="1">
      <alignment vertical="center"/>
    </xf>
    <xf numFmtId="178" fontId="34" fillId="7" borderId="28" xfId="0" applyNumberFormat="1" applyFont="1" applyFill="1" applyBorder="1" applyAlignment="1">
      <alignment horizontal="center" vertical="center"/>
    </xf>
    <xf numFmtId="176" fontId="34" fillId="4" borderId="19" xfId="0" applyNumberFormat="1" applyFont="1" applyFill="1" applyBorder="1" applyAlignment="1">
      <alignment horizontal="center" vertical="center"/>
    </xf>
    <xf numFmtId="0" fontId="75" fillId="8" borderId="19" xfId="0" applyFont="1" applyFill="1" applyBorder="1" applyAlignment="1">
      <alignment horizontal="right" vertical="center"/>
    </xf>
    <xf numFmtId="0" fontId="75" fillId="0" borderId="19" xfId="0" applyFont="1" applyBorder="1" applyAlignment="1">
      <alignment horizontal="right" vertical="center"/>
    </xf>
    <xf numFmtId="0" fontId="77" fillId="8" borderId="19" xfId="0" applyFont="1" applyFill="1" applyBorder="1" applyAlignment="1">
      <alignment horizontal="right" vertical="center"/>
    </xf>
    <xf numFmtId="0" fontId="77" fillId="0" borderId="14" xfId="0" applyFont="1" applyBorder="1" applyAlignment="1">
      <alignment horizontal="right" vertical="center"/>
    </xf>
    <xf numFmtId="177" fontId="75" fillId="7" borderId="19" xfId="0" applyNumberFormat="1" applyFont="1" applyFill="1" applyBorder="1" applyAlignment="1">
      <alignment horizontal="center" vertical="center"/>
    </xf>
    <xf numFmtId="176" fontId="75" fillId="7" borderId="19" xfId="0" applyNumberFormat="1" applyFont="1" applyFill="1" applyBorder="1" applyAlignment="1">
      <alignment horizontal="center" vertical="center"/>
    </xf>
    <xf numFmtId="179" fontId="75" fillId="7" borderId="19" xfId="0" applyNumberFormat="1" applyFont="1" applyFill="1" applyBorder="1" applyAlignment="1">
      <alignment horizontal="center" vertical="center"/>
    </xf>
    <xf numFmtId="177" fontId="75" fillId="0" borderId="19" xfId="0" applyNumberFormat="1" applyFont="1" applyBorder="1" applyAlignment="1">
      <alignment horizontal="center" vertical="center"/>
    </xf>
    <xf numFmtId="176" fontId="75" fillId="0" borderId="19" xfId="0" applyNumberFormat="1" applyFont="1" applyBorder="1" applyAlignment="1">
      <alignment horizontal="center" vertical="center"/>
    </xf>
    <xf numFmtId="179" fontId="75" fillId="0" borderId="19" xfId="0" applyNumberFormat="1" applyFont="1" applyBorder="1" applyAlignment="1">
      <alignment horizontal="center" vertical="center"/>
    </xf>
    <xf numFmtId="177" fontId="76" fillId="0" borderId="19" xfId="0" applyNumberFormat="1" applyFont="1" applyBorder="1" applyAlignment="1">
      <alignment horizontal="center" vertical="center"/>
    </xf>
    <xf numFmtId="176" fontId="76" fillId="0" borderId="19" xfId="0" applyNumberFormat="1" applyFont="1" applyBorder="1" applyAlignment="1">
      <alignment horizontal="center" vertical="center"/>
    </xf>
    <xf numFmtId="179" fontId="76" fillId="0" borderId="19" xfId="0" applyNumberFormat="1" applyFont="1" applyBorder="1" applyAlignment="1">
      <alignment horizontal="center" vertical="center"/>
    </xf>
    <xf numFmtId="177" fontId="76" fillId="7" borderId="19" xfId="0" applyNumberFormat="1" applyFont="1" applyFill="1" applyBorder="1" applyAlignment="1">
      <alignment horizontal="center" vertical="center"/>
    </xf>
    <xf numFmtId="176" fontId="76" fillId="7" borderId="19" xfId="0" applyNumberFormat="1" applyFont="1" applyFill="1" applyBorder="1" applyAlignment="1">
      <alignment horizontal="center" vertical="center"/>
    </xf>
    <xf numFmtId="179" fontId="76" fillId="7" borderId="19" xfId="0" applyNumberFormat="1" applyFont="1" applyFill="1" applyBorder="1" applyAlignment="1">
      <alignment horizontal="center" vertical="center"/>
    </xf>
    <xf numFmtId="177" fontId="77" fillId="7" borderId="19" xfId="0" applyNumberFormat="1" applyFont="1" applyFill="1" applyBorder="1" applyAlignment="1">
      <alignment horizontal="center" vertical="center"/>
    </xf>
    <xf numFmtId="176" fontId="77" fillId="7" borderId="19" xfId="0" applyNumberFormat="1" applyFont="1" applyFill="1" applyBorder="1" applyAlignment="1">
      <alignment horizontal="center" vertical="center"/>
    </xf>
    <xf numFmtId="179" fontId="77" fillId="7" borderId="19" xfId="0" applyNumberFormat="1" applyFont="1" applyFill="1" applyBorder="1" applyAlignment="1">
      <alignment horizontal="center" vertical="center"/>
    </xf>
    <xf numFmtId="177" fontId="77" fillId="0" borderId="14" xfId="0" applyNumberFormat="1" applyFont="1" applyBorder="1" applyAlignment="1">
      <alignment horizontal="center" vertical="center"/>
    </xf>
    <xf numFmtId="176" fontId="77" fillId="0" borderId="14" xfId="0" applyNumberFormat="1" applyFont="1" applyBorder="1" applyAlignment="1">
      <alignment horizontal="center" vertical="center"/>
    </xf>
    <xf numFmtId="179" fontId="77" fillId="0" borderId="14" xfId="0" applyNumberFormat="1" applyFont="1" applyBorder="1" applyAlignment="1">
      <alignment horizontal="center" vertical="center"/>
    </xf>
    <xf numFmtId="169" fontId="34" fillId="9" borderId="1" xfId="0" applyNumberFormat="1" applyFont="1" applyFill="1" applyBorder="1" applyAlignment="1">
      <alignment horizontal="center" vertical="center"/>
    </xf>
    <xf numFmtId="164" fontId="78" fillId="0" borderId="0" xfId="2" applyFont="1" applyFill="1" applyBorder="1" applyAlignment="1">
      <alignment vertical="center"/>
    </xf>
    <xf numFmtId="0" fontId="70" fillId="0" borderId="0" xfId="0" applyFont="1" applyAlignment="1">
      <alignment horizontal="right" vertical="center"/>
    </xf>
    <xf numFmtId="177" fontId="72" fillId="0" borderId="0" xfId="0" applyNumberFormat="1" applyFont="1" applyAlignment="1">
      <alignment horizontal="center" vertical="center"/>
    </xf>
    <xf numFmtId="176" fontId="72" fillId="0" borderId="0" xfId="0" applyNumberFormat="1" applyFont="1" applyAlignment="1">
      <alignment horizontal="center" vertical="center"/>
    </xf>
    <xf numFmtId="0" fontId="79" fillId="0" borderId="19" xfId="0" applyFont="1" applyBorder="1" applyAlignment="1">
      <alignment horizontal="right" vertical="center"/>
    </xf>
    <xf numFmtId="0" fontId="79" fillId="8" borderId="19" xfId="0" applyFont="1" applyFill="1" applyBorder="1" applyAlignment="1">
      <alignment horizontal="right" vertical="center"/>
    </xf>
    <xf numFmtId="0" fontId="65" fillId="0" borderId="0" xfId="0" applyFont="1" applyAlignment="1">
      <alignment horizontal="center" vertical="center"/>
    </xf>
    <xf numFmtId="169" fontId="34" fillId="0" borderId="19" xfId="0" applyNumberFormat="1" applyFont="1" applyBorder="1" applyAlignment="1">
      <alignment horizontal="center" vertical="center"/>
    </xf>
    <xf numFmtId="0" fontId="77" fillId="10" borderId="19" xfId="0" applyFont="1" applyFill="1" applyBorder="1" applyAlignment="1">
      <alignment horizontal="right" vertical="center"/>
    </xf>
    <xf numFmtId="177" fontId="77" fillId="11" borderId="19" xfId="0" applyNumberFormat="1" applyFont="1" applyFill="1" applyBorder="1" applyAlignment="1">
      <alignment horizontal="center" vertical="center"/>
    </xf>
    <xf numFmtId="176" fontId="77" fillId="11" borderId="19" xfId="0" applyNumberFormat="1" applyFont="1" applyFill="1" applyBorder="1" applyAlignment="1">
      <alignment horizontal="center" vertical="center"/>
    </xf>
    <xf numFmtId="179" fontId="77" fillId="11" borderId="19" xfId="0" applyNumberFormat="1" applyFont="1" applyFill="1" applyBorder="1" applyAlignment="1">
      <alignment horizontal="center" vertical="center"/>
    </xf>
    <xf numFmtId="2" fontId="34" fillId="4" borderId="19" xfId="0" applyNumberFormat="1" applyFont="1" applyFill="1" applyBorder="1" applyAlignment="1">
      <alignment horizontal="center" vertical="center"/>
    </xf>
    <xf numFmtId="0" fontId="2" fillId="0" borderId="0" xfId="17" applyAlignment="1">
      <alignment vertical="center"/>
    </xf>
    <xf numFmtId="0" fontId="0" fillId="0" borderId="0" xfId="0" applyAlignment="1">
      <alignment vertical="center"/>
    </xf>
    <xf numFmtId="0" fontId="0" fillId="0" borderId="0" xfId="0" applyAlignment="1">
      <alignment vertical="center" wrapText="1"/>
    </xf>
    <xf numFmtId="0" fontId="23" fillId="0" borderId="0" xfId="3" applyFont="1" applyAlignment="1">
      <alignment horizontal="center" vertical="center"/>
    </xf>
    <xf numFmtId="0" fontId="49" fillId="0" borderId="0" xfId="4" applyFont="1" applyAlignment="1">
      <alignment horizontal="left" vertical="center" wrapText="1"/>
    </xf>
    <xf numFmtId="178" fontId="62" fillId="15" borderId="19" xfId="0" applyNumberFormat="1" applyFont="1" applyFill="1" applyBorder="1" applyAlignment="1">
      <alignment horizontal="center" vertical="center"/>
    </xf>
    <xf numFmtId="176" fontId="62" fillId="15" borderId="19" xfId="0" applyNumberFormat="1" applyFont="1" applyFill="1" applyBorder="1" applyAlignment="1">
      <alignment horizontal="center" vertical="center"/>
    </xf>
    <xf numFmtId="177" fontId="62" fillId="15" borderId="19" xfId="0" applyNumberFormat="1" applyFont="1" applyFill="1" applyBorder="1" applyAlignment="1">
      <alignment horizontal="center" vertical="center"/>
    </xf>
    <xf numFmtId="0" fontId="31" fillId="12" borderId="19" xfId="0" applyFont="1" applyFill="1" applyBorder="1" applyAlignment="1">
      <alignment horizontal="center" vertical="center"/>
    </xf>
    <xf numFmtId="0" fontId="32" fillId="12" borderId="19" xfId="0" applyFont="1" applyFill="1" applyBorder="1" applyAlignment="1">
      <alignment horizontal="right" vertical="center"/>
    </xf>
    <xf numFmtId="174" fontId="34" fillId="12" borderId="19" xfId="0" applyNumberFormat="1" applyFont="1" applyFill="1" applyBorder="1" applyAlignment="1">
      <alignment horizontal="center" vertical="center"/>
    </xf>
    <xf numFmtId="177" fontId="34" fillId="12" borderId="19" xfId="0" applyNumberFormat="1" applyFont="1" applyFill="1" applyBorder="1" applyAlignment="1">
      <alignment horizontal="center" vertical="center"/>
    </xf>
    <xf numFmtId="176" fontId="34" fillId="12" borderId="19" xfId="0" applyNumberFormat="1" applyFont="1" applyFill="1" applyBorder="1" applyAlignment="1">
      <alignment horizontal="center" vertical="center"/>
    </xf>
    <xf numFmtId="175" fontId="34" fillId="12" borderId="19" xfId="0" applyNumberFormat="1" applyFont="1" applyFill="1" applyBorder="1" applyAlignment="1">
      <alignment horizontal="center" vertical="center"/>
    </xf>
    <xf numFmtId="0" fontId="31" fillId="13" borderId="19" xfId="0" applyFont="1" applyFill="1" applyBorder="1" applyAlignment="1">
      <alignment horizontal="center" vertical="center"/>
    </xf>
    <xf numFmtId="0" fontId="32" fillId="13" borderId="19" xfId="0" applyFont="1" applyFill="1" applyBorder="1" applyAlignment="1">
      <alignment horizontal="right" vertical="center"/>
    </xf>
    <xf numFmtId="174" fontId="34" fillId="13" borderId="19" xfId="0" applyNumberFormat="1" applyFont="1" applyFill="1" applyBorder="1" applyAlignment="1">
      <alignment horizontal="center" vertical="center"/>
    </xf>
    <xf numFmtId="177" fontId="34" fillId="13" borderId="19" xfId="0" applyNumberFormat="1" applyFont="1" applyFill="1" applyBorder="1" applyAlignment="1">
      <alignment horizontal="center" vertical="center"/>
    </xf>
    <xf numFmtId="176" fontId="34" fillId="13" borderId="19" xfId="0" applyNumberFormat="1" applyFont="1" applyFill="1" applyBorder="1" applyAlignment="1">
      <alignment horizontal="center" vertical="center"/>
    </xf>
    <xf numFmtId="175" fontId="34" fillId="13" borderId="19" xfId="0" applyNumberFormat="1" applyFont="1" applyFill="1" applyBorder="1" applyAlignment="1">
      <alignment horizontal="center" vertical="center"/>
    </xf>
    <xf numFmtId="175" fontId="62" fillId="14" borderId="19" xfId="0" applyNumberFormat="1" applyFont="1" applyFill="1" applyBorder="1" applyAlignment="1">
      <alignment horizontal="center" vertical="center"/>
    </xf>
    <xf numFmtId="176" fontId="62" fillId="14" borderId="19" xfId="0" applyNumberFormat="1" applyFont="1" applyFill="1" applyBorder="1" applyAlignment="1">
      <alignment horizontal="center" vertical="center"/>
    </xf>
    <xf numFmtId="177" fontId="62" fillId="14" borderId="19" xfId="0" applyNumberFormat="1" applyFont="1" applyFill="1" applyBorder="1" applyAlignment="1">
      <alignment horizontal="center" vertical="center"/>
    </xf>
    <xf numFmtId="0" fontId="37" fillId="11" borderId="0" xfId="4" applyFont="1" applyFill="1" applyAlignment="1">
      <alignment horizontal="right" vertical="center"/>
    </xf>
    <xf numFmtId="0" fontId="82" fillId="0" borderId="38" xfId="0" applyFont="1" applyBorder="1" applyAlignment="1">
      <alignment horizontal="right" vertical="center" textRotation="90"/>
    </xf>
    <xf numFmtId="0" fontId="49" fillId="12" borderId="4" xfId="4" applyFont="1" applyFill="1" applyBorder="1" applyAlignment="1">
      <alignment vertical="center"/>
    </xf>
    <xf numFmtId="4" fontId="49" fillId="12" borderId="6" xfId="4" applyNumberFormat="1" applyFont="1" applyFill="1" applyBorder="1" applyAlignment="1">
      <alignment horizontal="center" vertical="center"/>
    </xf>
    <xf numFmtId="164" fontId="50" fillId="12" borderId="6" xfId="2" applyFont="1" applyFill="1" applyBorder="1" applyAlignment="1">
      <alignment horizontal="center" vertical="center"/>
    </xf>
    <xf numFmtId="164" fontId="49" fillId="12" borderId="6" xfId="2" applyFont="1" applyFill="1" applyBorder="1" applyAlignment="1">
      <alignment horizontal="left" vertical="center"/>
    </xf>
    <xf numFmtId="0" fontId="50" fillId="12" borderId="6" xfId="2" applyNumberFormat="1" applyFont="1" applyFill="1" applyBorder="1" applyAlignment="1">
      <alignment horizontal="center" vertical="center"/>
    </xf>
    <xf numFmtId="164" fontId="49" fillId="12" borderId="6" xfId="2" applyFont="1" applyFill="1" applyBorder="1" applyAlignment="1">
      <alignment horizontal="center" vertical="center"/>
    </xf>
    <xf numFmtId="0" fontId="49" fillId="12" borderId="4" xfId="4" applyFont="1" applyFill="1" applyBorder="1" applyAlignment="1">
      <alignment vertical="center" wrapText="1"/>
    </xf>
    <xf numFmtId="164" fontId="69" fillId="12" borderId="6" xfId="2" applyFont="1" applyFill="1" applyBorder="1" applyAlignment="1">
      <alignment horizontal="left" vertical="center"/>
    </xf>
    <xf numFmtId="164" fontId="50" fillId="14" borderId="6" xfId="2" applyFont="1" applyFill="1" applyBorder="1" applyAlignment="1">
      <alignment horizontal="center" vertical="center"/>
    </xf>
    <xf numFmtId="14" fontId="5" fillId="0" borderId="0" xfId="4" applyNumberFormat="1" applyFont="1" applyAlignment="1">
      <alignment horizontal="center" vertical="center"/>
    </xf>
    <xf numFmtId="164" fontId="48" fillId="0" borderId="3" xfId="2" applyFont="1" applyBorder="1" applyAlignment="1">
      <alignment horizontal="center" vertical="center"/>
    </xf>
    <xf numFmtId="0" fontId="52" fillId="0" borderId="3" xfId="4" applyFont="1" applyBorder="1" applyAlignment="1">
      <alignment vertical="center"/>
    </xf>
    <xf numFmtId="0" fontId="52" fillId="0" borderId="5" xfId="4" applyFont="1" applyBorder="1" applyAlignment="1">
      <alignment horizontal="center" vertical="center"/>
    </xf>
    <xf numFmtId="0" fontId="84" fillId="0" borderId="5" xfId="4" applyFont="1" applyBorder="1" applyAlignment="1">
      <alignment horizontal="center" vertical="center"/>
    </xf>
    <xf numFmtId="164" fontId="4" fillId="0" borderId="0" xfId="2" applyFont="1" applyFill="1" applyBorder="1" applyAlignment="1">
      <alignment horizontal="center" vertical="center"/>
    </xf>
    <xf numFmtId="164" fontId="46" fillId="0" borderId="3" xfId="4" applyNumberFormat="1" applyFont="1" applyBorder="1" applyAlignment="1">
      <alignment vertical="center"/>
    </xf>
    <xf numFmtId="0" fontId="73" fillId="0" borderId="0" xfId="4" applyFont="1"/>
    <xf numFmtId="169" fontId="52" fillId="3" borderId="4" xfId="4" applyNumberFormat="1" applyFont="1" applyFill="1" applyBorder="1" applyAlignment="1">
      <alignment vertical="center"/>
    </xf>
    <xf numFmtId="14" fontId="20" fillId="15" borderId="0" xfId="4" quotePrefix="1" applyNumberFormat="1" applyFont="1" applyFill="1" applyAlignment="1">
      <alignment horizontal="center" vertical="center"/>
    </xf>
    <xf numFmtId="0" fontId="13" fillId="15" borderId="6" xfId="4" applyFont="1" applyFill="1" applyBorder="1" applyAlignment="1">
      <alignment horizontal="center" vertical="center"/>
    </xf>
    <xf numFmtId="165" fontId="13" fillId="15" borderId="6" xfId="10" applyNumberFormat="1" applyFont="1" applyFill="1" applyBorder="1" applyAlignment="1">
      <alignment horizontal="center" vertical="center"/>
    </xf>
    <xf numFmtId="0" fontId="14" fillId="12" borderId="6" xfId="4" quotePrefix="1" applyFont="1" applyFill="1" applyBorder="1" applyAlignment="1">
      <alignment horizontal="center" vertical="center"/>
    </xf>
    <xf numFmtId="0" fontId="21" fillId="12" borderId="6" xfId="4" applyFont="1" applyFill="1" applyBorder="1" applyAlignment="1">
      <alignment vertical="center"/>
    </xf>
    <xf numFmtId="164" fontId="10" fillId="12" borderId="6" xfId="10" applyNumberFormat="1" applyFont="1" applyFill="1" applyBorder="1" applyAlignment="1">
      <alignment vertical="center"/>
    </xf>
    <xf numFmtId="10" fontId="29" fillId="12" borderId="6" xfId="7" applyNumberFormat="1" applyFont="1" applyFill="1" applyBorder="1" applyAlignment="1">
      <alignment horizontal="center" vertical="center"/>
    </xf>
    <xf numFmtId="0" fontId="14" fillId="13" borderId="6" xfId="4" quotePrefix="1" applyFont="1" applyFill="1" applyBorder="1" applyAlignment="1">
      <alignment horizontal="center" vertical="center"/>
    </xf>
    <xf numFmtId="0" fontId="21" fillId="13" borderId="6" xfId="4" applyFont="1" applyFill="1" applyBorder="1" applyAlignment="1">
      <alignment vertical="center"/>
    </xf>
    <xf numFmtId="164" fontId="10" fillId="13" borderId="6" xfId="10" applyNumberFormat="1" applyFont="1" applyFill="1" applyBorder="1" applyAlignment="1">
      <alignment vertical="center"/>
    </xf>
    <xf numFmtId="10" fontId="29" fillId="13" borderId="6" xfId="7" applyNumberFormat="1" applyFont="1" applyFill="1" applyBorder="1" applyAlignment="1">
      <alignment horizontal="center" vertical="center"/>
    </xf>
    <xf numFmtId="0" fontId="14" fillId="14" borderId="6" xfId="4" quotePrefix="1" applyFont="1" applyFill="1" applyBorder="1" applyAlignment="1">
      <alignment horizontal="center" vertical="center"/>
    </xf>
    <xf numFmtId="0" fontId="21" fillId="14" borderId="6" xfId="4" applyFont="1" applyFill="1" applyBorder="1" applyAlignment="1">
      <alignment vertical="center"/>
    </xf>
    <xf numFmtId="164" fontId="10" fillId="14" borderId="6" xfId="10" applyNumberFormat="1" applyFont="1" applyFill="1" applyBorder="1" applyAlignment="1">
      <alignment vertical="center"/>
    </xf>
    <xf numFmtId="10" fontId="29" fillId="14" borderId="6" xfId="7" applyNumberFormat="1" applyFont="1" applyFill="1" applyBorder="1" applyAlignment="1">
      <alignment horizontal="center" vertical="center"/>
    </xf>
    <xf numFmtId="164" fontId="20" fillId="16" borderId="6" xfId="10" applyNumberFormat="1" applyFont="1" applyFill="1" applyBorder="1" applyAlignment="1">
      <alignment vertical="center"/>
    </xf>
    <xf numFmtId="10" fontId="12" fillId="16" borderId="6" xfId="7" applyNumberFormat="1" applyFont="1" applyFill="1" applyBorder="1" applyAlignment="1">
      <alignment horizontal="center" vertical="center"/>
    </xf>
    <xf numFmtId="164" fontId="47" fillId="12" borderId="7" xfId="2" quotePrefix="1" applyFont="1" applyFill="1" applyBorder="1" applyAlignment="1" applyProtection="1">
      <alignment horizontal="center" vertical="center"/>
    </xf>
    <xf numFmtId="9" fontId="47" fillId="12" borderId="7" xfId="6" applyFont="1" applyFill="1" applyBorder="1" applyAlignment="1" applyProtection="1">
      <alignment horizontal="center" vertical="center"/>
      <protection locked="0"/>
    </xf>
    <xf numFmtId="0" fontId="61" fillId="12" borderId="7" xfId="3" applyFont="1" applyFill="1" applyBorder="1" applyAlignment="1">
      <alignment horizontal="left" vertical="center"/>
    </xf>
    <xf numFmtId="164" fontId="6" fillId="12" borderId="7" xfId="2" quotePrefix="1" applyFont="1" applyFill="1" applyBorder="1" applyAlignment="1" applyProtection="1">
      <alignment horizontal="center" vertical="center"/>
    </xf>
    <xf numFmtId="10" fontId="6" fillId="12" borderId="7" xfId="3" applyNumberFormat="1" applyFont="1" applyFill="1" applyBorder="1" applyAlignment="1">
      <alignment horizontal="center" vertical="center"/>
    </xf>
    <xf numFmtId="0" fontId="45" fillId="14" borderId="6" xfId="2" applyNumberFormat="1" applyFont="1" applyFill="1" applyBorder="1" applyAlignment="1">
      <alignment horizontal="center" vertical="center"/>
    </xf>
    <xf numFmtId="164" fontId="6" fillId="0" borderId="7" xfId="2" quotePrefix="1" applyFont="1" applyFill="1" applyBorder="1" applyAlignment="1" applyProtection="1">
      <alignment horizontal="center" vertical="center"/>
    </xf>
    <xf numFmtId="10" fontId="6" fillId="0" borderId="7" xfId="3" applyNumberFormat="1" applyFont="1" applyBorder="1" applyAlignment="1">
      <alignment horizontal="center" vertical="center"/>
    </xf>
    <xf numFmtId="164" fontId="6" fillId="14" borderId="7" xfId="2" quotePrefix="1" applyFont="1" applyFill="1" applyBorder="1" applyAlignment="1" applyProtection="1">
      <alignment horizontal="center" vertical="center"/>
    </xf>
    <xf numFmtId="10" fontId="6" fillId="14" borderId="7" xfId="3" applyNumberFormat="1" applyFont="1" applyFill="1" applyBorder="1" applyAlignment="1">
      <alignment horizontal="center" vertical="center"/>
    </xf>
    <xf numFmtId="164" fontId="47" fillId="14" borderId="7" xfId="2" quotePrefix="1" applyFont="1" applyFill="1" applyBorder="1" applyAlignment="1" applyProtection="1">
      <alignment horizontal="center" vertical="center"/>
    </xf>
    <xf numFmtId="9" fontId="47" fillId="14" borderId="7" xfId="6" applyFont="1" applyFill="1" applyBorder="1" applyAlignment="1" applyProtection="1">
      <alignment horizontal="center" vertical="center"/>
      <protection locked="0"/>
    </xf>
    <xf numFmtId="0" fontId="86" fillId="0" borderId="0" xfId="0" applyFont="1" applyAlignment="1">
      <alignment horizontal="left" vertical="center"/>
    </xf>
    <xf numFmtId="0" fontId="87" fillId="0" borderId="0" xfId="0" applyFont="1" applyAlignment="1">
      <alignment vertical="center"/>
    </xf>
    <xf numFmtId="0" fontId="88" fillId="0" borderId="0" xfId="0" applyFont="1" applyAlignment="1">
      <alignment horizontal="right" vertical="center"/>
    </xf>
    <xf numFmtId="0" fontId="90" fillId="0" borderId="0" xfId="0" applyFont="1" applyAlignment="1">
      <alignment horizontal="right" vertical="center"/>
    </xf>
    <xf numFmtId="0" fontId="89" fillId="0" borderId="0" xfId="0" applyFont="1" applyAlignment="1">
      <alignment horizontal="center" vertical="center"/>
    </xf>
    <xf numFmtId="0" fontId="91" fillId="0" borderId="0" xfId="0" applyFont="1" applyAlignment="1">
      <alignment vertical="center"/>
    </xf>
    <xf numFmtId="0" fontId="89" fillId="0" borderId="53" xfId="0" applyFont="1" applyBorder="1" applyAlignment="1">
      <alignment horizontal="left" vertical="center" indent="1"/>
    </xf>
    <xf numFmtId="0" fontId="48" fillId="12" borderId="7" xfId="3" applyFont="1" applyFill="1" applyBorder="1" applyAlignment="1">
      <alignment horizontal="left" vertical="center"/>
    </xf>
    <xf numFmtId="164" fontId="8" fillId="12" borderId="7" xfId="2" quotePrefix="1" applyFont="1" applyFill="1" applyBorder="1" applyAlignment="1" applyProtection="1">
      <alignment horizontal="center" vertical="center"/>
    </xf>
    <xf numFmtId="10" fontId="8" fillId="12" borderId="7" xfId="3" applyNumberFormat="1" applyFont="1" applyFill="1" applyBorder="1" applyAlignment="1">
      <alignment horizontal="center" vertical="center"/>
    </xf>
    <xf numFmtId="164" fontId="48" fillId="12" borderId="7" xfId="2" quotePrefix="1" applyFont="1" applyFill="1" applyBorder="1" applyAlignment="1" applyProtection="1">
      <alignment horizontal="center" vertical="center"/>
    </xf>
    <xf numFmtId="9" fontId="48" fillId="12" borderId="7" xfId="6" applyFont="1" applyFill="1" applyBorder="1" applyAlignment="1" applyProtection="1">
      <alignment horizontal="center" vertical="center"/>
      <protection locked="0"/>
    </xf>
    <xf numFmtId="3" fontId="45" fillId="14" borderId="6" xfId="2" applyNumberFormat="1" applyFont="1" applyFill="1" applyBorder="1" applyAlignment="1">
      <alignment horizontal="center" vertical="center"/>
    </xf>
    <xf numFmtId="0" fontId="47" fillId="14" borderId="7" xfId="3" applyFont="1" applyFill="1" applyBorder="1" applyAlignment="1">
      <alignment horizontal="left" vertical="center"/>
    </xf>
    <xf numFmtId="43" fontId="6" fillId="0" borderId="0" xfId="3" applyNumberFormat="1" applyFont="1" applyAlignment="1">
      <alignment horizontal="center" vertical="center"/>
    </xf>
    <xf numFmtId="164" fontId="13" fillId="11" borderId="7" xfId="3" applyNumberFormat="1" applyFont="1" applyFill="1" applyBorder="1" applyAlignment="1">
      <alignment horizontal="center" vertical="center"/>
    </xf>
    <xf numFmtId="4" fontId="94" fillId="0" borderId="0" xfId="4" applyNumberFormat="1" applyFont="1" applyAlignment="1">
      <alignment horizontal="right" vertical="center"/>
    </xf>
    <xf numFmtId="4" fontId="95" fillId="0" borderId="0" xfId="4" applyNumberFormat="1" applyFont="1" applyAlignment="1">
      <alignment horizontal="right" vertical="center"/>
    </xf>
    <xf numFmtId="182" fontId="5" fillId="0" borderId="0" xfId="4" applyNumberFormat="1" applyFont="1" applyAlignment="1">
      <alignment horizontal="center" vertical="center"/>
    </xf>
    <xf numFmtId="4" fontId="39" fillId="0" borderId="0" xfId="0" applyNumberFormat="1" applyFont="1" applyAlignment="1">
      <alignment vertical="center"/>
    </xf>
    <xf numFmtId="8" fontId="36" fillId="11" borderId="23" xfId="0" applyNumberFormat="1" applyFont="1" applyFill="1" applyBorder="1" applyAlignment="1" applyProtection="1">
      <alignment horizontal="left" vertical="center"/>
      <protection locked="0"/>
    </xf>
    <xf numFmtId="0" fontId="88" fillId="11" borderId="0" xfId="0" applyFont="1" applyFill="1" applyAlignment="1">
      <alignment horizontal="right" vertical="center"/>
    </xf>
    <xf numFmtId="4" fontId="89" fillId="17" borderId="53" xfId="0" applyNumberFormat="1" applyFont="1" applyFill="1" applyBorder="1" applyAlignment="1">
      <alignment horizontal="right" vertical="center" indent="1"/>
    </xf>
    <xf numFmtId="0" fontId="90" fillId="11" borderId="0" xfId="0" applyFont="1" applyFill="1" applyAlignment="1">
      <alignment horizontal="left" vertical="center"/>
    </xf>
    <xf numFmtId="0" fontId="89" fillId="11" borderId="0" xfId="0" applyFont="1" applyFill="1" applyAlignment="1">
      <alignment horizontal="center" vertical="center"/>
    </xf>
    <xf numFmtId="0" fontId="54" fillId="11" borderId="0" xfId="0" applyFont="1" applyFill="1" applyAlignment="1">
      <alignment vertical="center"/>
    </xf>
    <xf numFmtId="0" fontId="90" fillId="11" borderId="0" xfId="0" applyFont="1" applyFill="1" applyAlignment="1">
      <alignment horizontal="right" vertical="center"/>
    </xf>
    <xf numFmtId="0" fontId="37" fillId="11" borderId="0" xfId="0" applyFont="1" applyFill="1" applyAlignment="1">
      <alignment horizontal="right" vertical="center"/>
    </xf>
    <xf numFmtId="8" fontId="36" fillId="11" borderId="27" xfId="0" applyNumberFormat="1" applyFont="1" applyFill="1" applyBorder="1" applyAlignment="1" applyProtection="1">
      <alignment horizontal="left" vertical="center" indent="1"/>
      <protection locked="0"/>
    </xf>
    <xf numFmtId="0" fontId="39" fillId="11" borderId="0" xfId="0" applyFont="1" applyFill="1" applyAlignment="1">
      <alignment horizontal="right" vertical="center"/>
    </xf>
    <xf numFmtId="10" fontId="36" fillId="11" borderId="0" xfId="6" applyNumberFormat="1" applyFont="1" applyFill="1" applyBorder="1" applyAlignment="1" applyProtection="1">
      <alignment horizontal="center" vertical="center"/>
      <protection locked="0"/>
    </xf>
    <xf numFmtId="0" fontId="73" fillId="0" borderId="0" xfId="0" applyFont="1" applyAlignment="1">
      <alignment vertical="center"/>
    </xf>
    <xf numFmtId="0" fontId="39" fillId="0" borderId="23" xfId="0" applyFont="1" applyBorder="1" applyAlignment="1">
      <alignment vertical="center"/>
    </xf>
    <xf numFmtId="0" fontId="39" fillId="0" borderId="25" xfId="0" applyFont="1" applyBorder="1" applyAlignment="1">
      <alignment vertical="center" wrapText="1"/>
    </xf>
    <xf numFmtId="0" fontId="39" fillId="0" borderId="26" xfId="0" applyFont="1" applyBorder="1" applyAlignment="1">
      <alignment vertical="center" wrapText="1"/>
    </xf>
    <xf numFmtId="10" fontId="30" fillId="0" borderId="0" xfId="0" applyNumberFormat="1" applyFont="1" applyAlignment="1">
      <alignment vertical="center"/>
    </xf>
    <xf numFmtId="44" fontId="6" fillId="0" borderId="0" xfId="4" applyNumberFormat="1" applyFont="1" applyAlignment="1">
      <alignment vertical="center"/>
    </xf>
    <xf numFmtId="165" fontId="6" fillId="0" borderId="0" xfId="9" applyFont="1" applyAlignment="1">
      <alignment vertical="center"/>
    </xf>
    <xf numFmtId="165" fontId="48" fillId="0" borderId="0" xfId="9" applyFont="1" applyAlignment="1">
      <alignment vertical="center"/>
    </xf>
    <xf numFmtId="165" fontId="8" fillId="0" borderId="0" xfId="9" applyFont="1" applyAlignment="1">
      <alignment vertical="center"/>
    </xf>
    <xf numFmtId="183" fontId="6" fillId="0" borderId="0" xfId="3" applyNumberFormat="1" applyFont="1" applyAlignment="1">
      <alignment horizontal="center" vertical="center"/>
    </xf>
    <xf numFmtId="0" fontId="99" fillId="0" borderId="0" xfId="3" applyFont="1" applyAlignment="1">
      <alignment horizontal="center" vertical="center"/>
    </xf>
    <xf numFmtId="165" fontId="6" fillId="0" borderId="0" xfId="9" applyFont="1" applyAlignment="1">
      <alignment horizontal="center" vertical="center"/>
    </xf>
    <xf numFmtId="0" fontId="100" fillId="0" borderId="0" xfId="0" applyFont="1" applyAlignment="1">
      <alignment vertical="center"/>
    </xf>
    <xf numFmtId="10" fontId="96" fillId="12" borderId="6" xfId="3" quotePrefix="1" applyNumberFormat="1" applyFont="1" applyFill="1" applyBorder="1" applyAlignment="1">
      <alignment horizontal="center" vertical="center"/>
    </xf>
    <xf numFmtId="0" fontId="4" fillId="0" borderId="0" xfId="4" applyFont="1" applyAlignment="1">
      <alignment horizontal="right" vertical="center"/>
    </xf>
    <xf numFmtId="0" fontId="11" fillId="0" borderId="0" xfId="4" applyFont="1" applyAlignment="1" applyProtection="1">
      <alignment horizontal="left" vertical="center"/>
      <protection hidden="1"/>
    </xf>
    <xf numFmtId="0" fontId="28" fillId="0" borderId="6" xfId="4" applyFont="1" applyBorder="1" applyAlignment="1">
      <alignment vertical="center"/>
    </xf>
    <xf numFmtId="164" fontId="28" fillId="0" borderId="3" xfId="2" applyFont="1" applyFill="1" applyBorder="1" applyAlignment="1">
      <alignment vertical="center" wrapText="1"/>
    </xf>
    <xf numFmtId="167" fontId="12" fillId="0" borderId="3" xfId="4" applyNumberFormat="1" applyFont="1" applyBorder="1" applyAlignment="1">
      <alignment vertical="center" wrapText="1"/>
    </xf>
    <xf numFmtId="4" fontId="28" fillId="0" borderId="3" xfId="4" applyNumberFormat="1" applyFont="1" applyBorder="1" applyAlignment="1">
      <alignment vertical="center" wrapText="1"/>
    </xf>
    <xf numFmtId="182" fontId="81" fillId="0" borderId="35" xfId="2" applyNumberFormat="1" applyFont="1" applyFill="1" applyBorder="1" applyAlignment="1">
      <alignment horizontal="centerContinuous" vertical="center"/>
    </xf>
    <xf numFmtId="165" fontId="6" fillId="0" borderId="0" xfId="9" applyFont="1" applyFill="1" applyAlignment="1">
      <alignment vertical="center"/>
    </xf>
    <xf numFmtId="164" fontId="12" fillId="0" borderId="16" xfId="2" applyFont="1" applyFill="1" applyBorder="1" applyAlignment="1">
      <alignment vertical="center"/>
    </xf>
    <xf numFmtId="0" fontId="80" fillId="0" borderId="0" xfId="17" applyFont="1" applyAlignment="1">
      <alignment vertical="center" wrapText="1"/>
    </xf>
    <xf numFmtId="0" fontId="105" fillId="0" borderId="0" xfId="3" applyFont="1" applyAlignment="1">
      <alignment horizontal="center" vertical="center"/>
    </xf>
    <xf numFmtId="165" fontId="105" fillId="0" borderId="0" xfId="9" applyFont="1" applyAlignment="1">
      <alignment horizontal="center" vertical="center"/>
    </xf>
    <xf numFmtId="164" fontId="48" fillId="0" borderId="0" xfId="4" applyNumberFormat="1" applyFont="1" applyAlignment="1">
      <alignment vertical="center"/>
    </xf>
    <xf numFmtId="164" fontId="45" fillId="18" borderId="6" xfId="2" applyFont="1" applyFill="1" applyBorder="1" applyAlignment="1">
      <alignment horizontal="center" vertical="center"/>
    </xf>
    <xf numFmtId="164" fontId="8" fillId="18" borderId="7" xfId="2" quotePrefix="1" applyFont="1" applyFill="1" applyBorder="1" applyAlignment="1" applyProtection="1">
      <alignment horizontal="center" vertical="center"/>
    </xf>
    <xf numFmtId="10" fontId="8" fillId="18" borderId="7" xfId="3" applyNumberFormat="1" applyFont="1" applyFill="1" applyBorder="1" applyAlignment="1">
      <alignment horizontal="center" vertical="center"/>
    </xf>
    <xf numFmtId="164" fontId="48" fillId="18" borderId="7" xfId="2" quotePrefix="1" applyFont="1" applyFill="1" applyBorder="1" applyAlignment="1" applyProtection="1">
      <alignment horizontal="center" vertical="center"/>
    </xf>
    <xf numFmtId="9" fontId="48" fillId="18" borderId="7" xfId="6" applyFont="1" applyFill="1" applyBorder="1" applyAlignment="1" applyProtection="1">
      <alignment horizontal="center" vertical="center"/>
      <protection locked="0"/>
    </xf>
    <xf numFmtId="0" fontId="47" fillId="18" borderId="7" xfId="3" applyFont="1" applyFill="1" applyBorder="1" applyAlignment="1">
      <alignment horizontal="left" vertical="center"/>
    </xf>
    <xf numFmtId="0" fontId="106" fillId="11" borderId="0" xfId="4" applyFont="1" applyFill="1" applyAlignment="1">
      <alignment horizontal="left" vertical="center"/>
    </xf>
    <xf numFmtId="0" fontId="106" fillId="0" borderId="0" xfId="4" applyFont="1" applyAlignment="1">
      <alignment horizontal="left" vertical="center"/>
    </xf>
    <xf numFmtId="0" fontId="107" fillId="0" borderId="0" xfId="0" applyFont="1" applyAlignment="1">
      <alignment vertical="center"/>
    </xf>
    <xf numFmtId="0" fontId="108" fillId="0" borderId="0" xfId="0" applyFont="1" applyAlignment="1">
      <alignment vertical="center"/>
    </xf>
    <xf numFmtId="0" fontId="109" fillId="0" borderId="0" xfId="4" applyFont="1" applyAlignment="1">
      <alignment vertical="center"/>
    </xf>
    <xf numFmtId="0" fontId="109" fillId="0" borderId="0" xfId="4" applyFont="1" applyAlignment="1">
      <alignment horizontal="left" vertical="center"/>
    </xf>
    <xf numFmtId="0" fontId="112" fillId="0" borderId="0" xfId="5" applyFont="1" applyAlignment="1">
      <alignment horizontal="center" vertical="center"/>
    </xf>
    <xf numFmtId="0" fontId="113" fillId="0" borderId="0" xfId="5" applyFont="1" applyAlignment="1">
      <alignment horizontal="center" vertical="center"/>
    </xf>
    <xf numFmtId="182" fontId="74" fillId="0" borderId="0" xfId="4" applyNumberFormat="1" applyFont="1" applyAlignment="1">
      <alignment horizontal="center" vertical="center"/>
    </xf>
    <xf numFmtId="0" fontId="115" fillId="0" borderId="0" xfId="4" applyFont="1" applyAlignment="1">
      <alignment horizontal="center" vertical="center"/>
    </xf>
    <xf numFmtId="0" fontId="115" fillId="0" borderId="0" xfId="4" applyFont="1" applyAlignment="1">
      <alignment vertical="center"/>
    </xf>
    <xf numFmtId="164" fontId="74" fillId="0" borderId="0" xfId="2" applyFont="1" applyFill="1" applyBorder="1" applyAlignment="1">
      <alignment vertical="center"/>
    </xf>
    <xf numFmtId="164" fontId="115" fillId="0" borderId="0" xfId="2" applyFont="1" applyFill="1" applyBorder="1" applyAlignment="1">
      <alignment horizontal="left" vertical="center"/>
    </xf>
    <xf numFmtId="167" fontId="74" fillId="0" borderId="0" xfId="4" applyNumberFormat="1" applyFont="1" applyAlignment="1">
      <alignment horizontal="center" vertical="center"/>
    </xf>
    <xf numFmtId="165" fontId="114" fillId="0" borderId="0" xfId="9" applyFont="1" applyFill="1" applyAlignment="1">
      <alignment vertical="center"/>
    </xf>
    <xf numFmtId="165" fontId="115" fillId="0" borderId="0" xfId="9" applyFont="1" applyFill="1" applyBorder="1" applyAlignment="1">
      <alignment horizontal="center" vertical="center"/>
    </xf>
    <xf numFmtId="164" fontId="114" fillId="0" borderId="0" xfId="4" applyNumberFormat="1" applyFont="1" applyAlignment="1">
      <alignment vertical="center"/>
    </xf>
    <xf numFmtId="0" fontId="114" fillId="0" borderId="0" xfId="4" applyFont="1" applyAlignment="1">
      <alignment vertical="center"/>
    </xf>
    <xf numFmtId="165" fontId="114" fillId="0" borderId="0" xfId="9" applyFont="1" applyAlignment="1">
      <alignment vertical="center"/>
    </xf>
    <xf numFmtId="165" fontId="74" fillId="0" borderId="0" xfId="9" applyFont="1" applyAlignment="1">
      <alignment horizontal="center" vertical="center"/>
    </xf>
    <xf numFmtId="164" fontId="115" fillId="0" borderId="0" xfId="2" applyFont="1" applyFill="1" applyBorder="1" applyAlignment="1">
      <alignment horizontal="center" vertical="center"/>
    </xf>
    <xf numFmtId="165" fontId="115" fillId="0" borderId="0" xfId="9" applyFont="1" applyAlignment="1">
      <alignment horizontal="center" vertical="center"/>
    </xf>
    <xf numFmtId="0" fontId="116" fillId="0" borderId="0" xfId="4" applyFont="1" applyAlignment="1">
      <alignment horizontal="right" vertical="center"/>
    </xf>
    <xf numFmtId="4" fontId="74" fillId="0" borderId="0" xfId="4" applyNumberFormat="1" applyFont="1" applyAlignment="1">
      <alignment horizontal="center" vertical="center"/>
    </xf>
    <xf numFmtId="0" fontId="116" fillId="0" borderId="0" xfId="4" applyFont="1" applyAlignment="1">
      <alignment horizontal="right" vertical="center" wrapText="1"/>
    </xf>
    <xf numFmtId="4" fontId="116" fillId="0" borderId="0" xfId="2" applyNumberFormat="1" applyFont="1" applyFill="1" applyBorder="1" applyAlignment="1">
      <alignment horizontal="center" vertical="center"/>
    </xf>
    <xf numFmtId="164" fontId="74" fillId="0" borderId="17" xfId="2" applyFont="1" applyFill="1" applyBorder="1" applyAlignment="1">
      <alignment vertical="center"/>
    </xf>
    <xf numFmtId="0" fontId="5" fillId="0" borderId="0" xfId="0" applyFont="1" applyAlignment="1">
      <alignment horizontal="right"/>
    </xf>
    <xf numFmtId="0" fontId="88" fillId="0" borderId="0" xfId="0" applyFont="1" applyAlignment="1">
      <alignment horizontal="left" vertical="center"/>
    </xf>
    <xf numFmtId="0" fontId="87" fillId="0" borderId="0" xfId="0" applyFont="1" applyAlignment="1">
      <alignment horizontal="left" vertical="center"/>
    </xf>
    <xf numFmtId="0" fontId="30" fillId="0" borderId="0" xfId="0" applyFont="1" applyAlignment="1">
      <alignment horizontal="left" vertical="center"/>
    </xf>
    <xf numFmtId="0" fontId="37" fillId="0" borderId="0" xfId="0" applyFont="1" applyAlignment="1">
      <alignment horizontal="left" vertical="center"/>
    </xf>
    <xf numFmtId="164" fontId="49" fillId="12" borderId="6" xfId="2" applyFont="1" applyFill="1" applyBorder="1" applyAlignment="1" applyProtection="1">
      <alignment horizontal="center" vertical="center"/>
    </xf>
    <xf numFmtId="4" fontId="29" fillId="12" borderId="6" xfId="4" applyNumberFormat="1" applyFont="1" applyFill="1" applyBorder="1" applyAlignment="1">
      <alignment horizontal="center" vertical="center"/>
    </xf>
    <xf numFmtId="43" fontId="49" fillId="12" borderId="6" xfId="2" applyNumberFormat="1" applyFont="1" applyFill="1" applyBorder="1" applyAlignment="1">
      <alignment horizontal="center" vertical="center"/>
    </xf>
    <xf numFmtId="164" fontId="50" fillId="12" borderId="6" xfId="2" applyFont="1" applyFill="1" applyBorder="1" applyAlignment="1" applyProtection="1">
      <alignment horizontal="center" vertical="center"/>
    </xf>
    <xf numFmtId="0" fontId="29" fillId="12" borderId="4" xfId="4" applyFont="1" applyFill="1" applyBorder="1" applyAlignment="1">
      <alignment vertical="center"/>
    </xf>
    <xf numFmtId="10" fontId="29" fillId="0" borderId="0" xfId="6" applyNumberFormat="1" applyFont="1" applyAlignment="1">
      <alignment vertical="center"/>
    </xf>
    <xf numFmtId="10" fontId="23" fillId="0" borderId="0" xfId="3" applyNumberFormat="1" applyFont="1" applyAlignment="1">
      <alignment horizontal="center" vertical="center"/>
    </xf>
    <xf numFmtId="0" fontId="117" fillId="0" borderId="0" xfId="17" applyFont="1" applyAlignment="1">
      <alignment vertical="center"/>
    </xf>
    <xf numFmtId="0" fontId="118" fillId="0" borderId="0" xfId="0" applyFont="1" applyAlignment="1">
      <alignment vertical="center"/>
    </xf>
    <xf numFmtId="43" fontId="119" fillId="0" borderId="0" xfId="0" applyNumberFormat="1" applyFont="1" applyAlignment="1">
      <alignment vertical="center" wrapText="1"/>
    </xf>
    <xf numFmtId="0" fontId="120" fillId="0" borderId="0" xfId="0" applyFont="1" applyAlignment="1">
      <alignment vertical="center"/>
    </xf>
    <xf numFmtId="0" fontId="110" fillId="0" borderId="0" xfId="4" applyFont="1" applyAlignment="1" applyProtection="1">
      <alignment vertical="center" wrapText="1"/>
      <protection hidden="1"/>
    </xf>
    <xf numFmtId="0" fontId="34" fillId="0" borderId="0" xfId="0" applyFont="1" applyAlignment="1">
      <alignment vertical="center"/>
    </xf>
    <xf numFmtId="0" fontId="31" fillId="0" borderId="0" xfId="0" applyFont="1" applyAlignment="1">
      <alignment vertical="center"/>
    </xf>
    <xf numFmtId="0" fontId="121" fillId="0" borderId="0" xfId="5" applyFont="1" applyAlignment="1">
      <alignment horizontal="center" vertical="center"/>
    </xf>
    <xf numFmtId="0" fontId="121" fillId="0" borderId="0" xfId="5" applyFont="1" applyAlignment="1">
      <alignment horizontal="right" vertical="center"/>
    </xf>
    <xf numFmtId="165" fontId="121" fillId="0" borderId="0" xfId="11" applyFont="1" applyAlignment="1">
      <alignment vertical="center"/>
    </xf>
    <xf numFmtId="0" fontId="121" fillId="0" borderId="0" xfId="5" applyFont="1" applyAlignment="1">
      <alignment vertical="center"/>
    </xf>
    <xf numFmtId="0" fontId="122" fillId="0" borderId="0" xfId="3" applyFont="1" applyAlignment="1">
      <alignment vertical="center"/>
    </xf>
    <xf numFmtId="0" fontId="112" fillId="0" borderId="0" xfId="5" applyFont="1" applyAlignment="1">
      <alignment horizontal="right" vertical="center"/>
    </xf>
    <xf numFmtId="0" fontId="112" fillId="0" borderId="0" xfId="5" applyFont="1" applyAlignment="1">
      <alignment vertical="center"/>
    </xf>
    <xf numFmtId="0" fontId="103" fillId="0" borderId="59" xfId="0" applyFont="1" applyBorder="1" applyAlignment="1">
      <alignment horizontal="right" vertical="center"/>
    </xf>
    <xf numFmtId="0" fontId="103" fillId="0" borderId="60" xfId="0" applyFont="1" applyBorder="1" applyAlignment="1">
      <alignment horizontal="right" vertical="center"/>
    </xf>
    <xf numFmtId="49" fontId="100" fillId="0" borderId="62" xfId="0" applyNumberFormat="1" applyFont="1" applyBorder="1" applyAlignment="1">
      <alignment horizontal="center" vertical="center"/>
    </xf>
    <xf numFmtId="0" fontId="100" fillId="0" borderId="64" xfId="0" applyFont="1" applyBorder="1" applyAlignment="1">
      <alignment vertical="center" wrapText="1"/>
    </xf>
    <xf numFmtId="43" fontId="100" fillId="0" borderId="0" xfId="0" applyNumberFormat="1" applyFont="1" applyAlignment="1">
      <alignment vertical="center"/>
    </xf>
    <xf numFmtId="10" fontId="100" fillId="0" borderId="64" xfId="7" applyNumberFormat="1" applyFont="1" applyFill="1" applyBorder="1" applyAlignment="1">
      <alignment vertical="center"/>
    </xf>
    <xf numFmtId="188" fontId="100" fillId="0" borderId="0" xfId="7" applyNumberFormat="1" applyFont="1" applyFill="1" applyBorder="1" applyAlignment="1">
      <alignment vertical="center"/>
    </xf>
    <xf numFmtId="189" fontId="100" fillId="0" borderId="64" xfId="7" applyNumberFormat="1" applyFont="1" applyFill="1" applyBorder="1" applyAlignment="1">
      <alignment vertical="center"/>
    </xf>
    <xf numFmtId="0" fontId="34" fillId="0" borderId="0" xfId="0" applyFont="1" applyAlignment="1">
      <alignment vertical="top"/>
    </xf>
    <xf numFmtId="0" fontId="125" fillId="0" borderId="60" xfId="0" applyFont="1" applyBorder="1" applyAlignment="1">
      <alignment horizontal="right" vertical="center"/>
    </xf>
    <xf numFmtId="186" fontId="73" fillId="0" borderId="36" xfId="0" applyNumberFormat="1" applyFont="1" applyBorder="1" applyAlignment="1">
      <alignment horizontal="center" vertical="center"/>
    </xf>
    <xf numFmtId="185" fontId="73" fillId="0" borderId="36" xfId="0" applyNumberFormat="1" applyFont="1" applyBorder="1" applyAlignment="1">
      <alignment horizontal="center" vertical="center"/>
    </xf>
    <xf numFmtId="185" fontId="73" fillId="0" borderId="36" xfId="0" applyNumberFormat="1" applyFont="1" applyBorder="1" applyAlignment="1">
      <alignment horizontal="right" vertical="center"/>
    </xf>
    <xf numFmtId="185" fontId="73" fillId="0" borderId="39" xfId="0" applyNumberFormat="1" applyFont="1" applyBorder="1" applyAlignment="1">
      <alignment horizontal="right" vertical="center"/>
    </xf>
    <xf numFmtId="186" fontId="82" fillId="0" borderId="52" xfId="0" applyNumberFormat="1" applyFont="1" applyBorder="1" applyAlignment="1">
      <alignment horizontal="center" vertical="center"/>
    </xf>
    <xf numFmtId="0" fontId="126" fillId="0" borderId="0" xfId="0" applyFont="1"/>
    <xf numFmtId="0" fontId="47" fillId="0" borderId="3" xfId="4" applyFont="1" applyBorder="1" applyAlignment="1">
      <alignment horizontal="center" vertical="center"/>
    </xf>
    <xf numFmtId="0" fontId="48" fillId="12" borderId="6" xfId="4" applyFont="1" applyFill="1" applyBorder="1" applyAlignment="1">
      <alignment horizontal="center" vertical="center"/>
    </xf>
    <xf numFmtId="164" fontId="3" fillId="0" borderId="0" xfId="2" applyFont="1" applyFill="1" applyBorder="1" applyAlignment="1">
      <alignment horizontal="right" vertical="center"/>
    </xf>
    <xf numFmtId="9" fontId="3" fillId="0" borderId="0" xfId="6" applyFont="1" applyFill="1" applyBorder="1" applyAlignment="1">
      <alignment horizontal="center" vertical="center"/>
    </xf>
    <xf numFmtId="0" fontId="127" fillId="0" borderId="5" xfId="4" applyFont="1" applyBorder="1" applyAlignment="1">
      <alignment horizontal="center" vertical="center"/>
    </xf>
    <xf numFmtId="0" fontId="10" fillId="0" borderId="0" xfId="4" applyFont="1" applyAlignment="1">
      <alignment horizontal="left" vertical="center"/>
    </xf>
    <xf numFmtId="0" fontId="34" fillId="0" borderId="0" xfId="17" applyFont="1" applyAlignment="1">
      <alignment horizontal="left" vertical="center"/>
    </xf>
    <xf numFmtId="0" fontId="34" fillId="0" borderId="0" xfId="17" applyFont="1" applyAlignment="1">
      <alignment vertical="center"/>
    </xf>
    <xf numFmtId="49" fontId="32" fillId="0" borderId="0" xfId="17" applyNumberFormat="1" applyFont="1" applyAlignment="1">
      <alignment vertical="center"/>
    </xf>
    <xf numFmtId="1" fontId="36" fillId="0" borderId="9" xfId="4" applyNumberFormat="1" applyFont="1" applyBorder="1" applyAlignment="1">
      <alignment horizontal="left" vertical="center"/>
    </xf>
    <xf numFmtId="0" fontId="33" fillId="0" borderId="0" xfId="17" applyFont="1" applyAlignment="1">
      <alignment horizontal="left" vertical="center"/>
    </xf>
    <xf numFmtId="0" fontId="33" fillId="0" borderId="0" xfId="17" applyFont="1" applyAlignment="1">
      <alignment horizontal="right" vertical="center"/>
    </xf>
    <xf numFmtId="49" fontId="34" fillId="0" borderId="45" xfId="0" applyNumberFormat="1" applyFont="1" applyBorder="1" applyAlignment="1">
      <alignment vertical="center"/>
    </xf>
    <xf numFmtId="0" fontId="34" fillId="0" borderId="45" xfId="0" applyFont="1" applyBorder="1" applyAlignment="1">
      <alignment vertical="center" wrapText="1"/>
    </xf>
    <xf numFmtId="43" fontId="31" fillId="0" borderId="48" xfId="0" applyNumberFormat="1" applyFont="1" applyBorder="1" applyAlignment="1">
      <alignment vertical="center"/>
    </xf>
    <xf numFmtId="43" fontId="31" fillId="0" borderId="51" xfId="0" applyNumberFormat="1" applyFont="1" applyBorder="1" applyAlignment="1">
      <alignment vertical="center"/>
    </xf>
    <xf numFmtId="49" fontId="34" fillId="0" borderId="46" xfId="0" applyNumberFormat="1" applyFont="1" applyBorder="1" applyAlignment="1">
      <alignment vertical="center"/>
    </xf>
    <xf numFmtId="0" fontId="31" fillId="0" borderId="46" xfId="0" applyFont="1" applyBorder="1" applyAlignment="1">
      <alignment vertical="center" wrapText="1"/>
    </xf>
    <xf numFmtId="189" fontId="31" fillId="0" borderId="31" xfId="0" applyNumberFormat="1" applyFont="1" applyBorder="1" applyAlignment="1">
      <alignment vertical="center"/>
    </xf>
    <xf numFmtId="49" fontId="34" fillId="0" borderId="66" xfId="0" applyNumberFormat="1" applyFont="1" applyBorder="1" applyAlignment="1">
      <alignment horizontal="center" vertical="center"/>
    </xf>
    <xf numFmtId="0" fontId="34" fillId="0" borderId="63" xfId="0" applyFont="1" applyBorder="1" applyAlignment="1">
      <alignment vertical="center" wrapText="1"/>
    </xf>
    <xf numFmtId="43" fontId="31" fillId="0" borderId="68" xfId="0" applyNumberFormat="1" applyFont="1" applyBorder="1" applyAlignment="1">
      <alignment vertical="center"/>
    </xf>
    <xf numFmtId="43" fontId="31" fillId="0" borderId="63" xfId="0" applyNumberFormat="1" applyFont="1" applyBorder="1" applyAlignment="1">
      <alignment vertical="center"/>
    </xf>
    <xf numFmtId="188" fontId="31" fillId="0" borderId="68" xfId="0" applyNumberFormat="1" applyFont="1" applyBorder="1" applyAlignment="1">
      <alignment vertical="center"/>
    </xf>
    <xf numFmtId="189" fontId="31" fillId="0" borderId="63" xfId="0" applyNumberFormat="1" applyFont="1" applyBorder="1" applyAlignment="1">
      <alignment vertical="center"/>
    </xf>
    <xf numFmtId="49" fontId="31" fillId="0" borderId="67" xfId="0" applyNumberFormat="1" applyFont="1" applyBorder="1" applyAlignment="1">
      <alignment horizontal="left" vertical="center"/>
    </xf>
    <xf numFmtId="0" fontId="31" fillId="0" borderId="65" xfId="0" applyFont="1" applyBorder="1" applyAlignment="1">
      <alignment vertical="center" wrapText="1"/>
    </xf>
    <xf numFmtId="43" fontId="31" fillId="0" borderId="69" xfId="0" applyNumberFormat="1" applyFont="1" applyBorder="1" applyAlignment="1">
      <alignment vertical="center"/>
    </xf>
    <xf numFmtId="43" fontId="31" fillId="0" borderId="65" xfId="0" applyNumberFormat="1" applyFont="1" applyBorder="1" applyAlignment="1">
      <alignment vertical="center"/>
    </xf>
    <xf numFmtId="188" fontId="31" fillId="0" borderId="69" xfId="0" applyNumberFormat="1" applyFont="1" applyBorder="1" applyAlignment="1">
      <alignment vertical="center"/>
    </xf>
    <xf numFmtId="189" fontId="31" fillId="0" borderId="65" xfId="0" applyNumberFormat="1" applyFont="1" applyBorder="1" applyAlignment="1">
      <alignment vertical="center"/>
    </xf>
    <xf numFmtId="0" fontId="34" fillId="0" borderId="46" xfId="0" applyFont="1" applyBorder="1" applyAlignment="1">
      <alignment horizontal="center" vertical="center"/>
    </xf>
    <xf numFmtId="0" fontId="34" fillId="0" borderId="46" xfId="0" applyFont="1" applyBorder="1" applyAlignment="1">
      <alignment vertical="center" wrapText="1"/>
    </xf>
    <xf numFmtId="0" fontId="34" fillId="0" borderId="47" xfId="0" applyFont="1" applyBorder="1" applyAlignment="1">
      <alignment horizontal="center" vertical="center"/>
    </xf>
    <xf numFmtId="0" fontId="31" fillId="0" borderId="47" xfId="0" applyFont="1" applyBorder="1" applyAlignment="1">
      <alignment vertical="center" wrapText="1"/>
    </xf>
    <xf numFmtId="0" fontId="34" fillId="0" borderId="45" xfId="0" applyFont="1" applyBorder="1" applyAlignment="1">
      <alignment horizontal="center" vertical="center"/>
    </xf>
    <xf numFmtId="0" fontId="34" fillId="0" borderId="32" xfId="0" applyFont="1" applyBorder="1" applyAlignment="1">
      <alignment vertical="center" wrapText="1"/>
    </xf>
    <xf numFmtId="0" fontId="31" fillId="0" borderId="71" xfId="0" applyFont="1" applyBorder="1" applyAlignment="1">
      <alignment vertical="center" wrapText="1"/>
    </xf>
    <xf numFmtId="49" fontId="34" fillId="0" borderId="45" xfId="0" applyNumberFormat="1" applyFont="1" applyBorder="1" applyAlignment="1">
      <alignment horizontal="center" vertical="center"/>
    </xf>
    <xf numFmtId="189" fontId="31" fillId="0" borderId="31" xfId="7" applyNumberFormat="1" applyFont="1" applyFill="1" applyBorder="1" applyAlignment="1">
      <alignment vertical="center"/>
    </xf>
    <xf numFmtId="49" fontId="34" fillId="0" borderId="47" xfId="0" applyNumberFormat="1" applyFont="1" applyBorder="1" applyAlignment="1">
      <alignment horizontal="center" vertical="center"/>
    </xf>
    <xf numFmtId="189" fontId="31" fillId="0" borderId="49" xfId="0" applyNumberFormat="1" applyFont="1" applyBorder="1" applyAlignment="1">
      <alignment vertical="center"/>
    </xf>
    <xf numFmtId="189" fontId="31" fillId="0" borderId="51" xfId="7" applyNumberFormat="1" applyFont="1" applyFill="1" applyBorder="1" applyAlignment="1">
      <alignment vertical="center"/>
    </xf>
    <xf numFmtId="43" fontId="31" fillId="0" borderId="0" xfId="0" applyNumberFormat="1" applyFont="1" applyAlignment="1">
      <alignment vertical="center"/>
    </xf>
    <xf numFmtId="0" fontId="31" fillId="0" borderId="0" xfId="0" applyFont="1" applyAlignment="1">
      <alignment vertical="center" wrapText="1"/>
    </xf>
    <xf numFmtId="43" fontId="31" fillId="0" borderId="0" xfId="0" applyNumberFormat="1" applyFont="1" applyAlignment="1">
      <alignment vertical="center" wrapText="1"/>
    </xf>
    <xf numFmtId="0" fontId="30" fillId="0" borderId="0" xfId="0" applyFont="1" applyAlignment="1">
      <alignment vertical="center" wrapText="1"/>
    </xf>
    <xf numFmtId="43" fontId="30" fillId="0" borderId="0" xfId="0" applyNumberFormat="1" applyFont="1" applyAlignment="1">
      <alignment vertical="center"/>
    </xf>
    <xf numFmtId="0" fontId="11" fillId="0" borderId="0" xfId="3" applyFont="1" applyAlignment="1">
      <alignment horizontal="left" vertical="center"/>
    </xf>
    <xf numFmtId="0" fontId="34" fillId="0" borderId="0" xfId="17" applyFont="1" applyAlignment="1">
      <alignment horizontal="right" vertical="center"/>
    </xf>
    <xf numFmtId="49" fontId="34" fillId="0" borderId="0" xfId="17" applyNumberFormat="1" applyFont="1" applyAlignment="1">
      <alignment vertical="center"/>
    </xf>
    <xf numFmtId="169" fontId="36" fillId="0" borderId="9" xfId="4" applyNumberFormat="1" applyFont="1" applyBorder="1" applyAlignment="1">
      <alignment horizontal="left" vertical="center"/>
    </xf>
    <xf numFmtId="0" fontId="48" fillId="12" borderId="6" xfId="2" applyNumberFormat="1" applyFont="1" applyFill="1" applyBorder="1" applyAlignment="1" applyProtection="1">
      <alignment horizontal="center" vertical="center"/>
    </xf>
    <xf numFmtId="0" fontId="126" fillId="0" borderId="0" xfId="17" applyFont="1" applyAlignment="1">
      <alignment horizontal="center" vertical="center"/>
    </xf>
    <xf numFmtId="0" fontId="33" fillId="0" borderId="0" xfId="17" applyFont="1" applyAlignment="1">
      <alignment horizontal="center" vertical="center"/>
    </xf>
    <xf numFmtId="0" fontId="128" fillId="0" borderId="0" xfId="0" applyFont="1" applyAlignment="1">
      <alignment horizontal="center" vertical="center"/>
    </xf>
    <xf numFmtId="0" fontId="129" fillId="0" borderId="0" xfId="0" applyFont="1" applyAlignment="1">
      <alignment horizontal="right" vertical="center"/>
    </xf>
    <xf numFmtId="0" fontId="129" fillId="0" borderId="0" xfId="0" applyFont="1" applyAlignment="1">
      <alignment horizontal="left" vertical="center"/>
    </xf>
    <xf numFmtId="0" fontId="129" fillId="0" borderId="0" xfId="0" applyFont="1" applyAlignment="1">
      <alignment horizontal="left"/>
    </xf>
    <xf numFmtId="43" fontId="31" fillId="0" borderId="64" xfId="0" applyNumberFormat="1" applyFont="1" applyBorder="1" applyAlignment="1">
      <alignment vertical="center"/>
    </xf>
    <xf numFmtId="10" fontId="31" fillId="0" borderId="64" xfId="7" applyNumberFormat="1" applyFont="1" applyFill="1" applyBorder="1" applyAlignment="1">
      <alignment vertical="center"/>
    </xf>
    <xf numFmtId="43" fontId="31" fillId="0" borderId="74" xfId="0" applyNumberFormat="1" applyFont="1" applyBorder="1" applyAlignment="1">
      <alignment vertical="center"/>
    </xf>
    <xf numFmtId="10" fontId="31" fillId="0" borderId="75" xfId="7" applyNumberFormat="1" applyFont="1" applyFill="1" applyBorder="1" applyAlignment="1">
      <alignment vertical="center"/>
    </xf>
    <xf numFmtId="43" fontId="31" fillId="0" borderId="33" xfId="0" applyNumberFormat="1" applyFont="1" applyBorder="1" applyAlignment="1">
      <alignment vertical="center"/>
    </xf>
    <xf numFmtId="43" fontId="31" fillId="0" borderId="2" xfId="0" applyNumberFormat="1" applyFont="1" applyBorder="1" applyAlignment="1">
      <alignment vertical="center"/>
    </xf>
    <xf numFmtId="188" fontId="31" fillId="0" borderId="44" xfId="0" applyNumberFormat="1" applyFont="1" applyBorder="1" applyAlignment="1">
      <alignment vertical="center"/>
    </xf>
    <xf numFmtId="188" fontId="31" fillId="0" borderId="44" xfId="7" applyNumberFormat="1" applyFont="1" applyFill="1" applyBorder="1" applyAlignment="1">
      <alignment vertical="center"/>
    </xf>
    <xf numFmtId="188" fontId="31" fillId="0" borderId="50" xfId="0" applyNumberFormat="1" applyFont="1" applyBorder="1" applyAlignment="1">
      <alignment vertical="center"/>
    </xf>
    <xf numFmtId="188" fontId="31" fillId="0" borderId="48" xfId="7" applyNumberFormat="1" applyFont="1" applyFill="1" applyBorder="1" applyAlignment="1">
      <alignment vertical="center"/>
    </xf>
    <xf numFmtId="10" fontId="34" fillId="0" borderId="0" xfId="7" applyNumberFormat="1" applyFont="1" applyFill="1" applyBorder="1" applyAlignment="1">
      <alignment vertical="center"/>
    </xf>
    <xf numFmtId="49" fontId="34" fillId="0" borderId="81" xfId="0" applyNumberFormat="1" applyFont="1" applyBorder="1" applyAlignment="1">
      <alignment horizontal="center" vertical="center"/>
    </xf>
    <xf numFmtId="0" fontId="34" fillId="0" borderId="82" xfId="0" applyFont="1" applyBorder="1" applyAlignment="1">
      <alignment vertical="center" wrapText="1"/>
    </xf>
    <xf numFmtId="10" fontId="31" fillId="0" borderId="63" xfId="7" applyNumberFormat="1" applyFont="1" applyFill="1" applyBorder="1" applyAlignment="1">
      <alignment vertical="center"/>
    </xf>
    <xf numFmtId="188" fontId="31" fillId="0" borderId="83" xfId="7" applyNumberFormat="1" applyFont="1" applyFill="1" applyBorder="1" applyAlignment="1">
      <alignment vertical="center"/>
    </xf>
    <xf numFmtId="189" fontId="31" fillId="0" borderId="84" xfId="7" applyNumberFormat="1" applyFont="1" applyFill="1" applyBorder="1" applyAlignment="1">
      <alignment vertical="center"/>
    </xf>
    <xf numFmtId="49" fontId="34" fillId="0" borderId="87" xfId="0" applyNumberFormat="1" applyFont="1" applyBorder="1" applyAlignment="1">
      <alignment horizontal="center" vertical="center"/>
    </xf>
    <xf numFmtId="0" fontId="31" fillId="0" borderId="88" xfId="0" applyFont="1" applyBorder="1" applyAlignment="1">
      <alignment vertical="center" wrapText="1"/>
    </xf>
    <xf numFmtId="43" fontId="31" fillId="0" borderId="89" xfId="0" applyNumberFormat="1" applyFont="1" applyBorder="1" applyAlignment="1">
      <alignment vertical="center"/>
    </xf>
    <xf numFmtId="43" fontId="31" fillId="0" borderId="90" xfId="0" applyNumberFormat="1" applyFont="1" applyBorder="1" applyAlignment="1">
      <alignment vertical="center"/>
    </xf>
    <xf numFmtId="49" fontId="34" fillId="0" borderId="46" xfId="0" applyNumberFormat="1" applyFont="1" applyBorder="1" applyAlignment="1">
      <alignment horizontal="center" vertical="center"/>
    </xf>
    <xf numFmtId="0" fontId="34" fillId="0" borderId="70" xfId="0" applyFont="1" applyBorder="1" applyAlignment="1">
      <alignment horizontal="center" vertical="center"/>
    </xf>
    <xf numFmtId="0" fontId="34" fillId="0" borderId="0" xfId="0" applyFont="1" applyAlignment="1">
      <alignment horizontal="center" vertical="center"/>
    </xf>
    <xf numFmtId="43" fontId="34" fillId="0" borderId="0" xfId="0" applyNumberFormat="1" applyFont="1" applyAlignment="1">
      <alignment vertical="center"/>
    </xf>
    <xf numFmtId="10" fontId="54" fillId="0" borderId="0" xfId="0" applyNumberFormat="1" applyFont="1" applyAlignment="1">
      <alignment horizontal="left" vertical="center"/>
    </xf>
    <xf numFmtId="165" fontId="131" fillId="0" borderId="0" xfId="11" applyFont="1" applyFill="1" applyBorder="1" applyAlignment="1">
      <alignment vertical="center"/>
    </xf>
    <xf numFmtId="43" fontId="31" fillId="0" borderId="91" xfId="0" applyNumberFormat="1" applyFont="1" applyBorder="1" applyAlignment="1">
      <alignment vertical="center"/>
    </xf>
    <xf numFmtId="43" fontId="31" fillId="0" borderId="93" xfId="0" applyNumberFormat="1" applyFont="1" applyBorder="1" applyAlignment="1">
      <alignment vertical="center"/>
    </xf>
    <xf numFmtId="10" fontId="47" fillId="14" borderId="7" xfId="6" applyNumberFormat="1" applyFont="1" applyFill="1" applyBorder="1" applyAlignment="1" applyProtection="1">
      <alignment horizontal="center" vertical="center"/>
      <protection locked="0"/>
    </xf>
    <xf numFmtId="10" fontId="48" fillId="12" borderId="7" xfId="6" applyNumberFormat="1" applyFont="1" applyFill="1" applyBorder="1" applyAlignment="1" applyProtection="1">
      <alignment horizontal="center" vertical="center"/>
      <protection locked="0"/>
    </xf>
    <xf numFmtId="10" fontId="48" fillId="18" borderId="7" xfId="6" applyNumberFormat="1" applyFont="1" applyFill="1" applyBorder="1" applyAlignment="1" applyProtection="1">
      <alignment horizontal="center" vertical="center"/>
      <protection locked="0"/>
    </xf>
    <xf numFmtId="10" fontId="8" fillId="0" borderId="0" xfId="3" applyNumberFormat="1" applyFont="1" applyAlignment="1">
      <alignment horizontal="center" vertical="center"/>
    </xf>
    <xf numFmtId="164" fontId="6" fillId="0" borderId="7" xfId="2" quotePrefix="1" applyFont="1" applyFill="1" applyBorder="1" applyAlignment="1" applyProtection="1">
      <alignment horizontal="left" vertical="center"/>
    </xf>
    <xf numFmtId="0" fontId="132" fillId="0" borderId="0" xfId="3" applyFont="1" applyAlignment="1">
      <alignment horizontal="center" vertical="center"/>
    </xf>
    <xf numFmtId="0" fontId="132" fillId="0" borderId="0" xfId="4" applyFont="1" applyAlignment="1">
      <alignment horizontal="center" vertical="center"/>
    </xf>
    <xf numFmtId="10" fontId="54" fillId="0" borderId="0" xfId="0" applyNumberFormat="1" applyFont="1" applyAlignment="1">
      <alignment vertical="center"/>
    </xf>
    <xf numFmtId="0" fontId="35" fillId="21" borderId="30" xfId="0" applyFont="1" applyFill="1" applyBorder="1" applyAlignment="1">
      <alignment horizontal="center" vertical="center"/>
    </xf>
    <xf numFmtId="49" fontId="34" fillId="19" borderId="46" xfId="0" applyNumberFormat="1" applyFont="1" applyFill="1" applyBorder="1" applyAlignment="1">
      <alignment horizontal="center" vertical="center"/>
    </xf>
    <xf numFmtId="0" fontId="34" fillId="19" borderId="46" xfId="0" applyFont="1" applyFill="1" applyBorder="1" applyAlignment="1">
      <alignment vertical="center" wrapText="1"/>
    </xf>
    <xf numFmtId="43" fontId="34" fillId="19" borderId="0" xfId="0" applyNumberFormat="1" applyFont="1" applyFill="1" applyAlignment="1">
      <alignment vertical="center"/>
    </xf>
    <xf numFmtId="10" fontId="34" fillId="19" borderId="64" xfId="7" applyNumberFormat="1" applyFont="1" applyFill="1" applyBorder="1" applyAlignment="1">
      <alignment vertical="center"/>
    </xf>
    <xf numFmtId="188" fontId="34" fillId="19" borderId="44" xfId="7" applyNumberFormat="1" applyFont="1" applyFill="1" applyBorder="1" applyAlignment="1">
      <alignment vertical="center"/>
    </xf>
    <xf numFmtId="189" fontId="34" fillId="19" borderId="31" xfId="7" applyNumberFormat="1" applyFont="1" applyFill="1" applyBorder="1" applyAlignment="1">
      <alignment vertical="center"/>
    </xf>
    <xf numFmtId="0" fontId="34" fillId="19" borderId="46" xfId="0" applyFont="1" applyFill="1" applyBorder="1" applyAlignment="1">
      <alignment horizontal="center" vertical="center"/>
    </xf>
    <xf numFmtId="0" fontId="34" fillId="19" borderId="70" xfId="0" applyFont="1" applyFill="1" applyBorder="1" applyAlignment="1">
      <alignment vertical="center" wrapText="1"/>
    </xf>
    <xf numFmtId="43" fontId="34" fillId="19" borderId="64" xfId="0" applyNumberFormat="1" applyFont="1" applyFill="1" applyBorder="1" applyAlignment="1">
      <alignment vertical="center"/>
    </xf>
    <xf numFmtId="10" fontId="34" fillId="19" borderId="92" xfId="7" applyNumberFormat="1" applyFont="1" applyFill="1" applyBorder="1" applyAlignment="1">
      <alignment vertical="center"/>
    </xf>
    <xf numFmtId="188" fontId="34" fillId="19" borderId="0" xfId="7" applyNumberFormat="1" applyFont="1" applyFill="1" applyBorder="1" applyAlignment="1">
      <alignment vertical="center"/>
    </xf>
    <xf numFmtId="189" fontId="34" fillId="19" borderId="64" xfId="7" applyNumberFormat="1" applyFont="1" applyFill="1" applyBorder="1" applyAlignment="1">
      <alignment vertical="center"/>
    </xf>
    <xf numFmtId="49" fontId="34" fillId="19" borderId="85" xfId="0" applyNumberFormat="1" applyFont="1" applyFill="1" applyBorder="1" applyAlignment="1">
      <alignment horizontal="center" vertical="center"/>
    </xf>
    <xf numFmtId="189" fontId="34" fillId="19" borderId="86" xfId="7" applyNumberFormat="1" applyFont="1" applyFill="1" applyBorder="1" applyAlignment="1">
      <alignment vertical="center"/>
    </xf>
    <xf numFmtId="164" fontId="35" fillId="21" borderId="78" xfId="2" applyFont="1" applyFill="1" applyBorder="1" applyAlignment="1">
      <alignment vertical="center"/>
    </xf>
    <xf numFmtId="10" fontId="35" fillId="21" borderId="79" xfId="7" applyNumberFormat="1" applyFont="1" applyFill="1" applyBorder="1" applyAlignment="1">
      <alignment vertical="center"/>
    </xf>
    <xf numFmtId="170" fontId="35" fillId="21" borderId="77" xfId="7" applyNumberFormat="1" applyFont="1" applyFill="1" applyBorder="1" applyAlignment="1">
      <alignment vertical="center"/>
    </xf>
    <xf numFmtId="187" fontId="35" fillId="21" borderId="80" xfId="7" applyNumberFormat="1" applyFont="1" applyFill="1" applyBorder="1" applyAlignment="1">
      <alignment vertical="center"/>
    </xf>
    <xf numFmtId="0" fontId="31" fillId="22" borderId="0" xfId="0" applyFont="1" applyFill="1" applyAlignment="1">
      <alignment horizontal="left" vertical="center"/>
    </xf>
    <xf numFmtId="49" fontId="34" fillId="22" borderId="46" xfId="0" applyNumberFormat="1" applyFont="1" applyFill="1" applyBorder="1" applyAlignment="1">
      <alignment horizontal="center" vertical="center"/>
    </xf>
    <xf numFmtId="0" fontId="34" fillId="22" borderId="46" xfId="0" applyFont="1" applyFill="1" applyBorder="1" applyAlignment="1">
      <alignment vertical="center" wrapText="1"/>
    </xf>
    <xf numFmtId="43" fontId="34" fillId="22" borderId="0" xfId="0" applyNumberFormat="1" applyFont="1" applyFill="1" applyAlignment="1">
      <alignment vertical="center"/>
    </xf>
    <xf numFmtId="10" fontId="34" fillId="22" borderId="64" xfId="7" applyNumberFormat="1" applyFont="1" applyFill="1" applyBorder="1" applyAlignment="1">
      <alignment vertical="center"/>
    </xf>
    <xf numFmtId="188" fontId="34" fillId="22" borderId="44" xfId="7" applyNumberFormat="1" applyFont="1" applyFill="1" applyBorder="1" applyAlignment="1">
      <alignment vertical="center"/>
    </xf>
    <xf numFmtId="189" fontId="34" fillId="22" borderId="31" xfId="7" applyNumberFormat="1" applyFont="1" applyFill="1" applyBorder="1" applyAlignment="1">
      <alignment vertical="center"/>
    </xf>
    <xf numFmtId="49" fontId="34" fillId="22" borderId="62" xfId="0" applyNumberFormat="1" applyFont="1" applyFill="1" applyBorder="1" applyAlignment="1">
      <alignment horizontal="center" vertical="center"/>
    </xf>
    <xf numFmtId="0" fontId="34" fillId="22" borderId="64" xfId="0" applyFont="1" applyFill="1" applyBorder="1" applyAlignment="1">
      <alignment vertical="center" wrapText="1"/>
    </xf>
    <xf numFmtId="10" fontId="34" fillId="22" borderId="64" xfId="6" applyNumberFormat="1" applyFont="1" applyFill="1" applyBorder="1" applyAlignment="1">
      <alignment vertical="center"/>
    </xf>
    <xf numFmtId="188" fontId="34" fillId="22" borderId="0" xfId="0" applyNumberFormat="1" applyFont="1" applyFill="1" applyAlignment="1">
      <alignment vertical="center"/>
    </xf>
    <xf numFmtId="189" fontId="34" fillId="22" borderId="64" xfId="0" applyNumberFormat="1" applyFont="1" applyFill="1" applyBorder="1" applyAlignment="1">
      <alignment vertical="center"/>
    </xf>
    <xf numFmtId="0" fontId="53" fillId="22" borderId="9" xfId="4" applyFont="1" applyFill="1" applyBorder="1" applyAlignment="1">
      <alignment horizontal="left" vertical="center"/>
    </xf>
    <xf numFmtId="0" fontId="39" fillId="22" borderId="18" xfId="0" quotePrefix="1" applyFont="1" applyFill="1" applyBorder="1" applyAlignment="1">
      <alignment horizontal="center" vertical="center"/>
    </xf>
    <xf numFmtId="0" fontId="39" fillId="22" borderId="18" xfId="0" applyFont="1" applyFill="1" applyBorder="1" applyAlignment="1">
      <alignment horizontal="center" vertical="center"/>
    </xf>
    <xf numFmtId="0" fontId="39" fillId="22" borderId="18" xfId="0" applyFont="1" applyFill="1" applyBorder="1" applyAlignment="1">
      <alignment vertical="center"/>
    </xf>
    <xf numFmtId="172" fontId="39" fillId="22" borderId="27" xfId="0" applyNumberFormat="1" applyFont="1" applyFill="1" applyBorder="1" applyAlignment="1">
      <alignment horizontal="center" vertical="center"/>
    </xf>
    <xf numFmtId="186" fontId="73" fillId="22" borderId="52" xfId="0" applyNumberFormat="1" applyFont="1" applyFill="1" applyBorder="1" applyAlignment="1" applyProtection="1">
      <alignment horizontal="center" vertical="center"/>
      <protection locked="0"/>
    </xf>
    <xf numFmtId="190" fontId="82" fillId="22" borderId="52" xfId="0" applyNumberFormat="1" applyFont="1" applyFill="1" applyBorder="1" applyAlignment="1" applyProtection="1">
      <alignment horizontal="center" vertical="center"/>
      <protection locked="0"/>
    </xf>
    <xf numFmtId="185" fontId="73" fillId="22" borderId="52" xfId="0" applyNumberFormat="1" applyFont="1" applyFill="1" applyBorder="1" applyAlignment="1" applyProtection="1">
      <alignment horizontal="right" vertical="center"/>
      <protection locked="0"/>
    </xf>
    <xf numFmtId="185" fontId="82" fillId="22" borderId="58" xfId="0" applyNumberFormat="1" applyFont="1" applyFill="1" applyBorder="1" applyAlignment="1">
      <alignment horizontal="right" vertical="center"/>
    </xf>
    <xf numFmtId="185" fontId="82" fillId="22" borderId="52" xfId="0" applyNumberFormat="1" applyFont="1" applyFill="1" applyBorder="1" applyAlignment="1">
      <alignment horizontal="right" vertical="center"/>
    </xf>
    <xf numFmtId="185" fontId="82" fillId="22" borderId="52" xfId="0" applyNumberFormat="1" applyFont="1" applyFill="1" applyBorder="1" applyAlignment="1" applyProtection="1">
      <alignment horizontal="center" vertical="center"/>
      <protection locked="0"/>
    </xf>
    <xf numFmtId="10" fontId="36" fillId="22" borderId="0" xfId="6" applyNumberFormat="1" applyFont="1" applyFill="1" applyAlignment="1" applyProtection="1">
      <alignment horizontal="center" vertical="center"/>
      <protection locked="0"/>
    </xf>
    <xf numFmtId="0" fontId="36" fillId="22" borderId="0" xfId="0" applyFont="1" applyFill="1" applyAlignment="1" applyProtection="1">
      <alignment horizontal="center" vertical="center"/>
      <protection locked="0"/>
    </xf>
    <xf numFmtId="43" fontId="89" fillId="24" borderId="53" xfId="0" applyNumberFormat="1" applyFont="1" applyFill="1" applyBorder="1" applyAlignment="1">
      <alignment horizontal="right" vertical="center" indent="1"/>
    </xf>
    <xf numFmtId="191" fontId="36" fillId="22" borderId="0" xfId="0" applyNumberFormat="1" applyFont="1" applyFill="1" applyAlignment="1" applyProtection="1">
      <alignment horizontal="center" vertical="center"/>
      <protection locked="0"/>
    </xf>
    <xf numFmtId="9" fontId="89" fillId="24" borderId="0" xfId="6" applyFont="1" applyFill="1" applyAlignment="1">
      <alignment horizontal="center" vertical="center"/>
    </xf>
    <xf numFmtId="44" fontId="36" fillId="22" borderId="18" xfId="0" applyNumberFormat="1" applyFont="1" applyFill="1" applyBorder="1" applyAlignment="1" applyProtection="1">
      <alignment horizontal="right" vertical="center"/>
      <protection locked="0"/>
    </xf>
    <xf numFmtId="44" fontId="97" fillId="20" borderId="56" xfId="0" applyNumberFormat="1" applyFont="1" applyFill="1" applyBorder="1" applyAlignment="1">
      <alignment vertical="center"/>
    </xf>
    <xf numFmtId="170" fontId="101" fillId="20" borderId="56" xfId="0" applyNumberFormat="1" applyFont="1" applyFill="1" applyBorder="1" applyAlignment="1">
      <alignment horizontal="right" vertical="center"/>
    </xf>
    <xf numFmtId="187" fontId="101" fillId="20" borderId="56" xfId="0" applyNumberFormat="1" applyFont="1" applyFill="1" applyBorder="1" applyAlignment="1">
      <alignment horizontal="right" vertical="center"/>
    </xf>
    <xf numFmtId="0" fontId="36" fillId="22" borderId="20" xfId="0" applyFont="1" applyFill="1" applyBorder="1" applyAlignment="1" applyProtection="1">
      <alignment horizontal="left" vertical="center"/>
      <protection locked="0"/>
    </xf>
    <xf numFmtId="0" fontId="36" fillId="22" borderId="0" xfId="0" applyFont="1" applyFill="1" applyAlignment="1" applyProtection="1">
      <alignment horizontal="left" vertical="center"/>
      <protection locked="0"/>
    </xf>
    <xf numFmtId="43" fontId="36" fillId="22" borderId="18" xfId="0" applyNumberFormat="1" applyFont="1" applyFill="1" applyBorder="1" applyAlignment="1" applyProtection="1">
      <alignment horizontal="right" vertical="center"/>
      <protection locked="0"/>
    </xf>
    <xf numFmtId="43" fontId="36" fillId="22" borderId="23" xfId="0" applyNumberFormat="1" applyFont="1" applyFill="1" applyBorder="1" applyAlignment="1" applyProtection="1">
      <alignment horizontal="right" vertical="center"/>
      <protection locked="0"/>
    </xf>
    <xf numFmtId="164" fontId="44" fillId="21" borderId="22" xfId="2" applyFont="1" applyFill="1" applyBorder="1" applyAlignment="1">
      <alignment horizontal="center" vertical="center"/>
    </xf>
    <xf numFmtId="169" fontId="44" fillId="21" borderId="22" xfId="4" applyNumberFormat="1" applyFont="1" applyFill="1" applyBorder="1" applyAlignment="1">
      <alignment horizontal="right" vertical="center" indent="1"/>
    </xf>
    <xf numFmtId="181" fontId="44" fillId="21" borderId="22" xfId="4" applyNumberFormat="1" applyFont="1" applyFill="1" applyBorder="1" applyAlignment="1">
      <alignment horizontal="right" vertical="center" indent="1"/>
    </xf>
    <xf numFmtId="183" fontId="20" fillId="21" borderId="22" xfId="4" applyNumberFormat="1" applyFont="1" applyFill="1" applyBorder="1" applyAlignment="1">
      <alignment horizontal="right" vertical="center" indent="1"/>
    </xf>
    <xf numFmtId="9" fontId="20" fillId="21" borderId="22" xfId="6" applyFont="1" applyFill="1" applyBorder="1" applyAlignment="1">
      <alignment horizontal="right" vertical="center" indent="1"/>
    </xf>
    <xf numFmtId="180" fontId="104" fillId="22" borderId="56" xfId="4" applyNumberFormat="1" applyFont="1" applyFill="1" applyBorder="1" applyAlignment="1">
      <alignment horizontal="right" vertical="center"/>
    </xf>
    <xf numFmtId="0" fontId="50" fillId="19" borderId="4" xfId="4" applyFont="1" applyFill="1" applyBorder="1" applyAlignment="1">
      <alignment vertical="center"/>
    </xf>
    <xf numFmtId="4" fontId="49" fillId="19" borderId="6" xfId="4" applyNumberFormat="1" applyFont="1" applyFill="1" applyBorder="1" applyAlignment="1" applyProtection="1">
      <alignment horizontal="center" vertical="center"/>
      <protection locked="0"/>
    </xf>
    <xf numFmtId="164" fontId="49" fillId="19" borderId="6" xfId="2" applyFont="1" applyFill="1" applyBorder="1" applyAlignment="1" applyProtection="1">
      <alignment horizontal="center" vertical="center"/>
      <protection locked="0"/>
    </xf>
    <xf numFmtId="164" fontId="50" fillId="19" borderId="6" xfId="2" applyFont="1" applyFill="1" applyBorder="1" applyAlignment="1">
      <alignment horizontal="center" vertical="center"/>
    </xf>
    <xf numFmtId="164" fontId="49" fillId="19" borderId="6" xfId="2" applyFont="1" applyFill="1" applyBorder="1" applyAlignment="1">
      <alignment horizontal="center" vertical="center"/>
    </xf>
    <xf numFmtId="164" fontId="49" fillId="19" borderId="6" xfId="2" applyFont="1" applyFill="1" applyBorder="1" applyAlignment="1">
      <alignment horizontal="left" vertical="center"/>
    </xf>
    <xf numFmtId="0" fontId="50" fillId="23" borderId="4" xfId="4" applyFont="1" applyFill="1" applyBorder="1" applyAlignment="1">
      <alignment vertical="center"/>
    </xf>
    <xf numFmtId="4" fontId="50" fillId="23" borderId="6" xfId="4" applyNumberFormat="1" applyFont="1" applyFill="1" applyBorder="1" applyAlignment="1">
      <alignment horizontal="center" vertical="center"/>
    </xf>
    <xf numFmtId="164" fontId="50" fillId="23" borderId="6" xfId="2" applyFont="1" applyFill="1" applyBorder="1" applyAlignment="1">
      <alignment horizontal="center" vertical="center"/>
    </xf>
    <xf numFmtId="164" fontId="49" fillId="23" borderId="6" xfId="2" applyFont="1" applyFill="1" applyBorder="1" applyAlignment="1">
      <alignment horizontal="left" vertical="center"/>
    </xf>
    <xf numFmtId="164" fontId="45" fillId="19" borderId="6" xfId="2" applyFont="1" applyFill="1" applyBorder="1" applyAlignment="1">
      <alignment horizontal="center" vertical="center"/>
    </xf>
    <xf numFmtId="0" fontId="47" fillId="19" borderId="6" xfId="2" applyNumberFormat="1" applyFont="1" applyFill="1" applyBorder="1" applyAlignment="1">
      <alignment horizontal="center" vertical="center"/>
    </xf>
    <xf numFmtId="0" fontId="48" fillId="19" borderId="6" xfId="4" applyFont="1" applyFill="1" applyBorder="1" applyAlignment="1" applyProtection="1">
      <alignment horizontal="center" vertical="center"/>
      <protection locked="0"/>
    </xf>
    <xf numFmtId="164" fontId="45" fillId="23" borderId="6" xfId="2" applyFont="1" applyFill="1" applyBorder="1" applyAlignment="1">
      <alignment horizontal="center" vertical="center"/>
    </xf>
    <xf numFmtId="0" fontId="47" fillId="23" borderId="6" xfId="2" applyNumberFormat="1" applyFont="1" applyFill="1" applyBorder="1" applyAlignment="1">
      <alignment horizontal="center" vertical="center"/>
    </xf>
    <xf numFmtId="0" fontId="47" fillId="23" borderId="6" xfId="4" applyFont="1" applyFill="1" applyBorder="1" applyAlignment="1">
      <alignment horizontal="center" vertical="center"/>
    </xf>
    <xf numFmtId="0" fontId="85" fillId="21" borderId="10" xfId="3" quotePrefix="1" applyFont="1" applyFill="1" applyBorder="1" applyAlignment="1">
      <alignment horizontal="center" vertical="center"/>
    </xf>
    <xf numFmtId="0" fontId="123" fillId="21" borderId="10" xfId="3" quotePrefix="1" applyFont="1" applyFill="1" applyBorder="1" applyAlignment="1">
      <alignment horizontal="center" vertical="center"/>
    </xf>
    <xf numFmtId="0" fontId="130" fillId="21" borderId="10" xfId="3" quotePrefix="1" applyFont="1" applyFill="1" applyBorder="1" applyAlignment="1">
      <alignment horizontal="center" vertical="center"/>
    </xf>
    <xf numFmtId="0" fontId="71" fillId="19" borderId="6" xfId="3" applyFont="1" applyFill="1" applyBorder="1" applyAlignment="1">
      <alignment horizontal="left" vertical="center" wrapText="1"/>
    </xf>
    <xf numFmtId="10" fontId="124" fillId="22" borderId="6" xfId="3" applyNumberFormat="1" applyFont="1" applyFill="1" applyBorder="1" applyAlignment="1">
      <alignment horizontal="center" vertical="center"/>
    </xf>
    <xf numFmtId="0" fontId="71" fillId="19" borderId="6" xfId="3" applyFont="1" applyFill="1" applyBorder="1" applyAlignment="1">
      <alignment horizontal="center" vertical="center"/>
    </xf>
    <xf numFmtId="0" fontId="78" fillId="19" borderId="7" xfId="3" applyFont="1" applyFill="1" applyBorder="1" applyAlignment="1">
      <alignment horizontal="center" vertical="center"/>
    </xf>
    <xf numFmtId="0" fontId="71" fillId="19" borderId="8" xfId="3" applyFont="1" applyFill="1" applyBorder="1" applyAlignment="1">
      <alignment horizontal="center" vertical="center"/>
    </xf>
    <xf numFmtId="0" fontId="85" fillId="21" borderId="6" xfId="4" applyFont="1" applyFill="1" applyBorder="1" applyAlignment="1">
      <alignment horizontal="center" vertical="center"/>
    </xf>
    <xf numFmtId="0" fontId="92" fillId="21" borderId="7" xfId="3" applyFont="1" applyFill="1" applyBorder="1" applyAlignment="1">
      <alignment horizontal="center" vertical="center"/>
    </xf>
    <xf numFmtId="0" fontId="20" fillId="21" borderId="7" xfId="3" applyFont="1" applyFill="1" applyBorder="1" applyAlignment="1">
      <alignment horizontal="center" vertical="center" wrapText="1"/>
    </xf>
    <xf numFmtId="0" fontId="20" fillId="21" borderId="7" xfId="3" applyFont="1" applyFill="1" applyBorder="1" applyAlignment="1">
      <alignment horizontal="center" vertical="center"/>
    </xf>
    <xf numFmtId="0" fontId="81" fillId="21" borderId="7" xfId="3" applyFont="1" applyFill="1" applyBorder="1" applyAlignment="1">
      <alignment horizontal="centerContinuous" vertical="center"/>
    </xf>
    <xf numFmtId="0" fontId="44" fillId="21" borderId="7" xfId="3" applyFont="1" applyFill="1" applyBorder="1" applyAlignment="1">
      <alignment horizontal="center" vertical="center"/>
    </xf>
    <xf numFmtId="10" fontId="22" fillId="21" borderId="7" xfId="6" applyNumberFormat="1" applyFont="1" applyFill="1" applyBorder="1" applyAlignment="1" applyProtection="1">
      <alignment horizontal="center" vertical="center"/>
    </xf>
    <xf numFmtId="164" fontId="24" fillId="21" borderId="7" xfId="3" applyNumberFormat="1" applyFont="1" applyFill="1" applyBorder="1" applyAlignment="1">
      <alignment horizontal="center" vertical="center"/>
    </xf>
    <xf numFmtId="10" fontId="24" fillId="21" borderId="7" xfId="6" applyNumberFormat="1" applyFont="1" applyFill="1" applyBorder="1" applyAlignment="1" applyProtection="1">
      <alignment horizontal="center" vertical="center"/>
    </xf>
    <xf numFmtId="164" fontId="5" fillId="21" borderId="0" xfId="2" applyFont="1" applyFill="1" applyBorder="1" applyAlignment="1">
      <alignment horizontal="centerContinuous" vertical="center"/>
    </xf>
    <xf numFmtId="182" fontId="85" fillId="21" borderId="34" xfId="2" applyNumberFormat="1" applyFont="1" applyFill="1" applyBorder="1" applyAlignment="1">
      <alignment horizontal="centerContinuous" vertical="top"/>
    </xf>
    <xf numFmtId="164" fontId="20" fillId="21" borderId="61" xfId="2" applyFont="1" applyFill="1" applyBorder="1" applyAlignment="1">
      <alignment vertical="center"/>
    </xf>
    <xf numFmtId="0" fontId="31" fillId="22" borderId="0" xfId="0" applyFont="1" applyFill="1" applyAlignment="1">
      <alignment horizontal="left" vertical="center"/>
    </xf>
    <xf numFmtId="14" fontId="31" fillId="22" borderId="0" xfId="0" applyNumberFormat="1" applyFont="1" applyFill="1" applyAlignment="1">
      <alignment horizontal="left" vertical="center"/>
    </xf>
    <xf numFmtId="0" fontId="30" fillId="0" borderId="0" xfId="0" applyFont="1" applyAlignment="1">
      <alignment horizontal="center" vertical="center"/>
    </xf>
    <xf numFmtId="0" fontId="30" fillId="0" borderId="1" xfId="0" applyFont="1" applyBorder="1" applyAlignment="1">
      <alignment horizontal="center" vertical="center"/>
    </xf>
    <xf numFmtId="0" fontId="110" fillId="0" borderId="0" xfId="4" applyFont="1" applyAlignment="1" applyProtection="1">
      <alignment horizontal="center" vertical="center" wrapText="1"/>
      <protection hidden="1"/>
    </xf>
    <xf numFmtId="0" fontId="73" fillId="22" borderId="52" xfId="0" applyFont="1" applyFill="1" applyBorder="1" applyAlignment="1" applyProtection="1">
      <alignment horizontal="left" vertical="center" wrapText="1"/>
      <protection locked="0"/>
    </xf>
    <xf numFmtId="0" fontId="9" fillId="0" borderId="20" xfId="0" applyFont="1" applyBorder="1" applyAlignment="1">
      <alignment horizontal="right" vertical="center" wrapText="1"/>
    </xf>
    <xf numFmtId="0" fontId="9" fillId="0" borderId="57" xfId="0" applyFont="1" applyBorder="1" applyAlignment="1">
      <alignment horizontal="right" vertical="center" wrapText="1"/>
    </xf>
    <xf numFmtId="0" fontId="102" fillId="22" borderId="20" xfId="0" applyFont="1" applyFill="1" applyBorder="1" applyAlignment="1" applyProtection="1">
      <alignment horizontal="left" vertical="center"/>
      <protection locked="0"/>
    </xf>
    <xf numFmtId="0" fontId="102" fillId="22" borderId="0" xfId="0" applyFont="1" applyFill="1" applyAlignment="1" applyProtection="1">
      <alignment horizontal="left" vertical="center"/>
      <protection locked="0"/>
    </xf>
    <xf numFmtId="0" fontId="36" fillId="22" borderId="20" xfId="0" applyFont="1" applyFill="1" applyBorder="1" applyAlignment="1" applyProtection="1">
      <alignment horizontal="left" vertical="center"/>
      <protection locked="0"/>
    </xf>
    <xf numFmtId="0" fontId="36" fillId="22" borderId="0" xfId="0" applyFont="1" applyFill="1" applyAlignment="1" applyProtection="1">
      <alignment horizontal="left" vertical="center"/>
      <protection locked="0"/>
    </xf>
    <xf numFmtId="0" fontId="100" fillId="0" borderId="0" xfId="0" applyFont="1" applyAlignment="1">
      <alignment horizontal="center" vertical="center"/>
    </xf>
    <xf numFmtId="0" fontId="100" fillId="0" borderId="22" xfId="0" applyFont="1" applyBorder="1" applyAlignment="1">
      <alignment horizontal="center" vertical="center"/>
    </xf>
    <xf numFmtId="0" fontId="82" fillId="0" borderId="39" xfId="0" applyFont="1" applyBorder="1" applyAlignment="1">
      <alignment horizontal="left"/>
    </xf>
    <xf numFmtId="0" fontId="82" fillId="0" borderId="38" xfId="0" applyFont="1" applyBorder="1" applyAlignment="1">
      <alignment horizontal="left"/>
    </xf>
    <xf numFmtId="43" fontId="36" fillId="22" borderId="18" xfId="0" applyNumberFormat="1" applyFont="1" applyFill="1" applyBorder="1" applyAlignment="1" applyProtection="1">
      <alignment horizontal="right" vertical="center"/>
      <protection locked="0"/>
    </xf>
    <xf numFmtId="43" fontId="36" fillId="22" borderId="23" xfId="0" applyNumberFormat="1" applyFont="1" applyFill="1" applyBorder="1" applyAlignment="1" applyProtection="1">
      <alignment horizontal="right" vertical="center"/>
      <protection locked="0"/>
    </xf>
    <xf numFmtId="0" fontId="82" fillId="0" borderId="38" xfId="0" applyFont="1" applyBorder="1" applyAlignment="1">
      <alignment horizontal="center" vertical="center" textRotation="90"/>
    </xf>
    <xf numFmtId="184" fontId="53" fillId="22" borderId="9" xfId="4" applyNumberFormat="1" applyFont="1" applyFill="1" applyBorder="1" applyAlignment="1">
      <alignment horizontal="left" vertical="center"/>
    </xf>
    <xf numFmtId="184" fontId="53" fillId="22" borderId="12" xfId="4" applyNumberFormat="1" applyFont="1" applyFill="1" applyBorder="1" applyAlignment="1">
      <alignment horizontal="left" vertical="center"/>
    </xf>
    <xf numFmtId="184" fontId="53" fillId="22" borderId="13" xfId="4" applyNumberFormat="1" applyFont="1" applyFill="1" applyBorder="1" applyAlignment="1">
      <alignment horizontal="left" vertical="center"/>
    </xf>
    <xf numFmtId="184" fontId="53" fillId="22" borderId="0" xfId="4" applyNumberFormat="1" applyFont="1" applyFill="1" applyAlignment="1">
      <alignment horizontal="left" vertical="center"/>
    </xf>
    <xf numFmtId="184" fontId="98" fillId="22" borderId="9" xfId="18" applyNumberFormat="1" applyFill="1" applyBorder="1" applyAlignment="1" applyProtection="1">
      <alignment horizontal="left" vertical="center"/>
    </xf>
    <xf numFmtId="0" fontId="53" fillId="22" borderId="9" xfId="4" applyFont="1" applyFill="1" applyBorder="1" applyAlignment="1">
      <alignment horizontal="left" vertical="center"/>
    </xf>
    <xf numFmtId="0" fontId="53" fillId="22" borderId="12" xfId="4" applyFont="1" applyFill="1" applyBorder="1" applyAlignment="1">
      <alignment horizontal="left" vertical="center"/>
    </xf>
    <xf numFmtId="0" fontId="53" fillId="22" borderId="4" xfId="4" applyFont="1" applyFill="1" applyBorder="1" applyAlignment="1">
      <alignment horizontal="left" vertical="center"/>
    </xf>
    <xf numFmtId="0" fontId="37" fillId="0" borderId="0" xfId="0" applyFont="1" applyAlignment="1">
      <alignment horizontal="right" vertical="center"/>
    </xf>
    <xf numFmtId="0" fontId="39" fillId="22" borderId="18" xfId="0" applyFont="1" applyFill="1" applyBorder="1" applyAlignment="1">
      <alignment horizontal="center" vertical="center"/>
    </xf>
    <xf numFmtId="0" fontId="39" fillId="22" borderId="23" xfId="0" applyFont="1" applyFill="1" applyBorder="1" applyAlignment="1">
      <alignment horizontal="center" vertical="center"/>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37" fillId="0" borderId="0" xfId="4" applyFont="1" applyAlignment="1">
      <alignment horizontal="right" vertical="center"/>
    </xf>
    <xf numFmtId="0" fontId="39" fillId="22" borderId="0" xfId="0" applyFont="1" applyFill="1" applyAlignment="1" applyProtection="1">
      <alignment horizontal="left" vertical="top"/>
      <protection locked="0"/>
    </xf>
    <xf numFmtId="0" fontId="9" fillId="0" borderId="0" xfId="0" applyFont="1" applyAlignment="1">
      <alignment horizontal="right" vertical="center" wrapText="1"/>
    </xf>
    <xf numFmtId="0" fontId="89" fillId="0" borderId="0" xfId="0" applyFont="1" applyAlignment="1">
      <alignment horizontal="right" vertical="center"/>
    </xf>
    <xf numFmtId="0" fontId="89" fillId="0" borderId="57" xfId="0" applyFont="1" applyBorder="1" applyAlignment="1">
      <alignment horizontal="right" vertical="center"/>
    </xf>
    <xf numFmtId="0" fontId="39" fillId="22" borderId="20" xfId="0" applyFont="1" applyFill="1" applyBorder="1" applyAlignment="1">
      <alignment horizontal="left" vertical="top"/>
    </xf>
    <xf numFmtId="0" fontId="39" fillId="22" borderId="0" xfId="0" applyFont="1" applyFill="1" applyAlignment="1">
      <alignment horizontal="left" vertical="top"/>
    </xf>
    <xf numFmtId="0" fontId="39" fillId="22" borderId="20" xfId="0" applyFont="1" applyFill="1" applyBorder="1" applyAlignment="1">
      <alignment horizontal="left" vertical="top" wrapText="1"/>
    </xf>
    <xf numFmtId="0" fontId="39" fillId="22" borderId="0" xfId="0" applyFont="1" applyFill="1" applyAlignment="1">
      <alignment horizontal="left" vertical="top" wrapText="1"/>
    </xf>
    <xf numFmtId="0" fontId="16" fillId="0" borderId="39"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172" fontId="39" fillId="11" borderId="27" xfId="0" applyNumberFormat="1" applyFont="1" applyFill="1" applyBorder="1" applyAlignment="1">
      <alignment horizontal="center" vertical="center"/>
    </xf>
    <xf numFmtId="0" fontId="39" fillId="22" borderId="21" xfId="0" applyFont="1" applyFill="1" applyBorder="1" applyAlignment="1">
      <alignment horizontal="left" vertical="top" wrapText="1"/>
    </xf>
    <xf numFmtId="0" fontId="39" fillId="22" borderId="22" xfId="0" applyFont="1" applyFill="1" applyBorder="1" applyAlignment="1">
      <alignment horizontal="left" vertical="top" wrapText="1"/>
    </xf>
    <xf numFmtId="0" fontId="53" fillId="22" borderId="13" xfId="4" applyFont="1" applyFill="1" applyBorder="1" applyAlignment="1">
      <alignment horizontal="left" vertical="center"/>
    </xf>
    <xf numFmtId="0" fontId="53" fillId="22" borderId="0" xfId="4" applyFont="1" applyFill="1" applyAlignment="1">
      <alignment horizontal="left" vertical="center"/>
    </xf>
    <xf numFmtId="0" fontId="53" fillId="22" borderId="42" xfId="4" applyFont="1" applyFill="1" applyBorder="1" applyAlignment="1">
      <alignment horizontal="left" vertical="center"/>
    </xf>
    <xf numFmtId="0" fontId="53" fillId="22" borderId="43" xfId="4" applyFont="1" applyFill="1" applyBorder="1" applyAlignment="1">
      <alignment horizontal="left" vertical="center"/>
    </xf>
    <xf numFmtId="184" fontId="53" fillId="22" borderId="9" xfId="4" quotePrefix="1" applyNumberFormat="1" applyFont="1" applyFill="1" applyBorder="1" applyAlignment="1">
      <alignment horizontal="left" vertical="center"/>
    </xf>
    <xf numFmtId="0" fontId="18" fillId="2" borderId="0" xfId="4" applyFont="1" applyFill="1" applyAlignment="1" applyProtection="1">
      <alignment horizontal="center" vertical="center"/>
      <protection hidden="1"/>
    </xf>
    <xf numFmtId="0" fontId="9" fillId="0" borderId="0" xfId="4" applyFont="1" applyAlignment="1">
      <alignment horizontal="center"/>
    </xf>
    <xf numFmtId="0" fontId="31" fillId="19" borderId="0" xfId="0" applyFont="1" applyFill="1" applyAlignment="1">
      <alignment horizontal="left" vertical="center"/>
    </xf>
    <xf numFmtId="14" fontId="31" fillId="19" borderId="0" xfId="0" applyNumberFormat="1" applyFont="1" applyFill="1" applyAlignment="1">
      <alignment horizontal="left" vertical="center"/>
    </xf>
    <xf numFmtId="0" fontId="111" fillId="0" borderId="0" xfId="17" applyFont="1" applyAlignment="1">
      <alignment horizontal="center" vertical="center" wrapText="1"/>
    </xf>
    <xf numFmtId="0" fontId="35" fillId="21" borderId="76" xfId="0" applyFont="1" applyFill="1" applyBorder="1" applyAlignment="1">
      <alignment horizontal="center" vertical="center"/>
    </xf>
    <xf numFmtId="0" fontId="35" fillId="21" borderId="77" xfId="0" applyFont="1" applyFill="1" applyBorder="1" applyAlignment="1">
      <alignment horizontal="center" vertical="center"/>
    </xf>
    <xf numFmtId="0" fontId="35" fillId="21" borderId="29" xfId="0" applyFont="1" applyFill="1" applyBorder="1" applyAlignment="1">
      <alignment horizontal="center" vertical="center"/>
    </xf>
    <xf numFmtId="0" fontId="35" fillId="21" borderId="48" xfId="0" applyFont="1" applyFill="1" applyBorder="1" applyAlignment="1">
      <alignment horizontal="center" vertical="center"/>
    </xf>
    <xf numFmtId="0" fontId="68" fillId="21" borderId="32" xfId="0" applyFont="1" applyFill="1" applyBorder="1" applyAlignment="1">
      <alignment horizontal="center" vertical="center"/>
    </xf>
    <xf numFmtId="0" fontId="68" fillId="21" borderId="33" xfId="0" applyFont="1" applyFill="1" applyBorder="1" applyAlignment="1">
      <alignment horizontal="center" vertical="center"/>
    </xf>
    <xf numFmtId="0" fontId="68" fillId="21" borderId="48" xfId="0" applyFont="1" applyFill="1" applyBorder="1" applyAlignment="1">
      <alignment horizontal="center" vertical="center"/>
    </xf>
    <xf numFmtId="0" fontId="34" fillId="0" borderId="0" xfId="17" applyFont="1" applyAlignment="1">
      <alignment horizontal="left" vertical="center"/>
    </xf>
    <xf numFmtId="167" fontId="12" fillId="21" borderId="8" xfId="4" applyNumberFormat="1" applyFont="1" applyFill="1" applyBorder="1" applyAlignment="1">
      <alignment horizontal="center" vertical="center" wrapText="1"/>
    </xf>
    <xf numFmtId="167" fontId="12" fillId="21" borderId="11" xfId="4" applyNumberFormat="1" applyFont="1" applyFill="1" applyBorder="1" applyAlignment="1">
      <alignment horizontal="center" vertical="center" wrapText="1"/>
    </xf>
    <xf numFmtId="4" fontId="28" fillId="21" borderId="8" xfId="4" applyNumberFormat="1" applyFont="1" applyFill="1" applyBorder="1" applyAlignment="1">
      <alignment horizontal="center" vertical="center" wrapText="1"/>
    </xf>
    <xf numFmtId="4" fontId="28" fillId="21" borderId="11" xfId="4" applyNumberFormat="1" applyFont="1" applyFill="1" applyBorder="1" applyAlignment="1">
      <alignment horizontal="center" vertical="center" wrapText="1"/>
    </xf>
    <xf numFmtId="0" fontId="28" fillId="21" borderId="8" xfId="4" applyFont="1" applyFill="1" applyBorder="1" applyAlignment="1">
      <alignment horizontal="center" vertical="center"/>
    </xf>
    <xf numFmtId="0" fontId="28" fillId="21" borderId="3" xfId="4" applyFont="1" applyFill="1" applyBorder="1" applyAlignment="1">
      <alignment horizontal="center" vertical="center"/>
    </xf>
    <xf numFmtId="164" fontId="28" fillId="21" borderId="8" xfId="2" applyFont="1" applyFill="1" applyBorder="1" applyAlignment="1">
      <alignment horizontal="center" vertical="center" wrapText="1"/>
    </xf>
    <xf numFmtId="164" fontId="28" fillId="21" borderId="11" xfId="2" applyFont="1" applyFill="1" applyBorder="1" applyAlignment="1">
      <alignment horizontal="center" vertical="center" wrapText="1"/>
    </xf>
    <xf numFmtId="183" fontId="85" fillId="21" borderId="72" xfId="2" applyNumberFormat="1" applyFont="1" applyFill="1" applyBorder="1" applyAlignment="1">
      <alignment horizontal="center" vertical="center"/>
    </xf>
    <xf numFmtId="183" fontId="85" fillId="21" borderId="73" xfId="2" applyNumberFormat="1" applyFont="1" applyFill="1" applyBorder="1" applyAlignment="1">
      <alignment horizontal="center" vertical="center"/>
    </xf>
    <xf numFmtId="0" fontId="10" fillId="0" borderId="0" xfId="4" applyFont="1" applyAlignment="1">
      <alignment horizontal="left" vertical="center"/>
    </xf>
    <xf numFmtId="0" fontId="46" fillId="0" borderId="0" xfId="4" applyFont="1" applyAlignment="1">
      <alignment horizontal="left" vertical="center" wrapText="1" shrinkToFit="1"/>
    </xf>
    <xf numFmtId="0" fontId="45" fillId="0" borderId="0" xfId="4" applyFont="1" applyAlignment="1">
      <alignment horizontal="left" vertical="center" wrapText="1" shrinkToFit="1"/>
    </xf>
    <xf numFmtId="171" fontId="12" fillId="21" borderId="7" xfId="3" applyNumberFormat="1" applyFont="1" applyFill="1" applyBorder="1" applyAlignment="1">
      <alignment horizontal="center" vertical="center"/>
    </xf>
    <xf numFmtId="171" fontId="12" fillId="21" borderId="54" xfId="3" applyNumberFormat="1" applyFont="1" applyFill="1" applyBorder="1" applyAlignment="1">
      <alignment horizontal="center" vertical="center"/>
    </xf>
    <xf numFmtId="171" fontId="12" fillId="21" borderId="55" xfId="3" applyNumberFormat="1" applyFont="1" applyFill="1" applyBorder="1" applyAlignment="1">
      <alignment horizontal="center" vertical="center"/>
    </xf>
    <xf numFmtId="0" fontId="45" fillId="0" borderId="0" xfId="4" applyFont="1" applyAlignment="1">
      <alignment horizontal="left" vertical="center"/>
    </xf>
    <xf numFmtId="0" fontId="46" fillId="0" borderId="0" xfId="4" applyFont="1" applyAlignment="1">
      <alignment horizontal="left" vertical="center"/>
    </xf>
    <xf numFmtId="164" fontId="93" fillId="0" borderId="17" xfId="2" applyFont="1" applyFill="1" applyBorder="1" applyAlignment="1">
      <alignment horizontal="right" vertical="center"/>
    </xf>
    <xf numFmtId="164" fontId="28" fillId="21" borderId="15" xfId="2" applyFont="1" applyFill="1" applyBorder="1" applyAlignment="1">
      <alignment horizontal="center" vertical="center"/>
    </xf>
    <xf numFmtId="164" fontId="28" fillId="21" borderId="16" xfId="2" applyFont="1" applyFill="1" applyBorder="1" applyAlignment="1">
      <alignment horizontal="center" vertical="center"/>
    </xf>
    <xf numFmtId="0" fontId="4" fillId="0" borderId="0" xfId="4" applyFont="1" applyAlignment="1">
      <alignment horizontal="left" vertical="center"/>
    </xf>
    <xf numFmtId="0" fontId="19" fillId="0" borderId="0" xfId="4" applyFont="1" applyAlignment="1">
      <alignment horizontal="left" vertical="center"/>
    </xf>
    <xf numFmtId="0" fontId="63" fillId="15" borderId="14" xfId="0" applyFont="1" applyFill="1" applyBorder="1" applyAlignment="1">
      <alignment horizontal="center" vertical="center" wrapText="1"/>
    </xf>
    <xf numFmtId="0" fontId="63" fillId="15" borderId="28" xfId="0" applyFont="1" applyFill="1" applyBorder="1" applyAlignment="1">
      <alignment horizontal="center" vertical="center" wrapText="1"/>
    </xf>
    <xf numFmtId="0" fontId="66" fillId="8" borderId="18" xfId="0" applyFont="1" applyFill="1" applyBorder="1" applyAlignment="1">
      <alignment horizontal="right" vertical="center"/>
    </xf>
    <xf numFmtId="0" fontId="66" fillId="8" borderId="23" xfId="0" applyFont="1" applyFill="1" applyBorder="1" applyAlignment="1">
      <alignment horizontal="right" vertical="center"/>
    </xf>
    <xf numFmtId="0" fontId="66" fillId="0" borderId="0" xfId="0" applyFont="1" applyAlignment="1">
      <alignment horizontal="right" vertical="center"/>
    </xf>
    <xf numFmtId="0" fontId="66" fillId="0" borderId="24" xfId="0" applyFont="1" applyBorder="1" applyAlignment="1">
      <alignment horizontal="right" vertical="center"/>
    </xf>
    <xf numFmtId="0" fontId="68" fillId="6" borderId="14" xfId="0" applyFont="1" applyFill="1" applyBorder="1" applyAlignment="1">
      <alignment horizontal="center" vertical="center" wrapText="1"/>
    </xf>
    <xf numFmtId="0" fontId="68" fillId="6" borderId="28" xfId="0" applyFont="1" applyFill="1" applyBorder="1" applyAlignment="1">
      <alignment horizontal="center" vertical="center" wrapText="1"/>
    </xf>
    <xf numFmtId="0" fontId="67" fillId="0" borderId="0" xfId="0" applyFont="1" applyAlignment="1">
      <alignment horizontal="center" vertical="center" wrapText="1"/>
    </xf>
    <xf numFmtId="0" fontId="33" fillId="0" borderId="0" xfId="0" applyFont="1" applyAlignment="1">
      <alignment horizontal="center" wrapText="1"/>
    </xf>
    <xf numFmtId="0" fontId="35" fillId="6" borderId="14" xfId="0" applyFont="1" applyFill="1" applyBorder="1" applyAlignment="1">
      <alignment horizontal="center" vertical="center" wrapText="1"/>
    </xf>
    <xf numFmtId="0" fontId="35" fillId="6" borderId="28" xfId="0" applyFont="1" applyFill="1" applyBorder="1" applyAlignment="1">
      <alignment horizontal="center" vertical="center" wrapText="1"/>
    </xf>
  </cellXfs>
  <cellStyles count="19">
    <cellStyle name="Euro" xfId="1" xr:uid="{00000000-0005-0000-0000-000000000000}"/>
    <cellStyle name="Hiperlink" xfId="18" builtinId="8"/>
    <cellStyle name="Moeda" xfId="2" builtinId="4"/>
    <cellStyle name="Normal" xfId="0" builtinId="0"/>
    <cellStyle name="Normal 2" xfId="3" xr:uid="{00000000-0005-0000-0000-000004000000}"/>
    <cellStyle name="Normal 2 2 4" xfId="17" xr:uid="{00000000-0005-0000-0000-000005000000}"/>
    <cellStyle name="Normal 3" xfId="13" xr:uid="{00000000-0005-0000-0000-000006000000}"/>
    <cellStyle name="Normal_Análise Inicial TO" xfId="4" xr:uid="{00000000-0005-0000-0000-000007000000}"/>
    <cellStyle name="Normal_Previsto X Real_JUN.08 2" xfId="5" xr:uid="{00000000-0005-0000-0000-000008000000}"/>
    <cellStyle name="Porcentagem" xfId="6" builtinId="5"/>
    <cellStyle name="Porcentagem 2" xfId="7" xr:uid="{00000000-0005-0000-0000-00000A000000}"/>
    <cellStyle name="Porcentagem 3" xfId="8" xr:uid="{00000000-0005-0000-0000-00000B000000}"/>
    <cellStyle name="Porcentagem 3 2" xfId="14" xr:uid="{00000000-0005-0000-0000-00000C000000}"/>
    <cellStyle name="Porcentagem 3 3" xfId="15" xr:uid="{00000000-0005-0000-0000-00000D000000}"/>
    <cellStyle name="Separador de milhares 2" xfId="10" xr:uid="{00000000-0005-0000-0000-00000E000000}"/>
    <cellStyle name="Separador de milhares 3" xfId="11" xr:uid="{00000000-0005-0000-0000-00000F000000}"/>
    <cellStyle name="Separador de milhares 3 2" xfId="12" xr:uid="{00000000-0005-0000-0000-000010000000}"/>
    <cellStyle name="Separador de milhares 3 3" xfId="16" xr:uid="{00000000-0005-0000-0000-000011000000}"/>
    <cellStyle name="Vírgula" xfId="9" builtinId="3"/>
  </cellStyles>
  <dxfs count="202">
    <dxf>
      <font>
        <color theme="1" tint="0.499984740745262"/>
      </font>
      <fill>
        <patternFill>
          <bgColor theme="1" tint="0.499984740745262"/>
        </patternFill>
      </fill>
    </dxf>
    <dxf>
      <font>
        <color rgb="FFFFFF00"/>
      </font>
      <fill>
        <patternFill>
          <bgColor theme="1" tint="0.499984740745262"/>
        </patternFill>
      </fill>
    </dxf>
    <dxf>
      <font>
        <color theme="0" tint="-0.14996795556505021"/>
      </font>
      <fill>
        <patternFill>
          <fgColor theme="3" tint="0.79998168889431442"/>
        </patternFill>
      </fill>
    </dxf>
    <dxf>
      <font>
        <color theme="1" tint="0.499984740745262"/>
      </font>
      <fill>
        <patternFill>
          <bgColor theme="1" tint="0.499984740745262"/>
        </patternFill>
      </fill>
    </dxf>
    <dxf>
      <font>
        <color rgb="FFFFFF00"/>
      </font>
      <fill>
        <patternFill>
          <bgColor theme="1" tint="0.499984740745262"/>
        </patternFill>
      </fill>
    </dxf>
    <dxf>
      <font>
        <color theme="0" tint="-0.14996795556505021"/>
      </font>
      <fill>
        <patternFill>
          <fgColor theme="3" tint="0.79998168889431442"/>
        </patternFill>
      </fill>
    </dxf>
    <dxf>
      <font>
        <color theme="1" tint="0.499984740745262"/>
      </font>
      <fill>
        <patternFill>
          <bgColor theme="1" tint="0.499984740745262"/>
        </patternFill>
      </fill>
    </dxf>
    <dxf>
      <font>
        <color rgb="FFFFFF00"/>
      </font>
      <fill>
        <patternFill>
          <bgColor theme="1" tint="0.499984740745262"/>
        </patternFill>
      </fill>
    </dxf>
    <dxf>
      <font>
        <color theme="0" tint="-0.14996795556505021"/>
      </font>
      <fill>
        <patternFill>
          <fgColor theme="3" tint="0.79998168889431442"/>
        </patternFill>
      </fill>
    </dxf>
    <dxf>
      <font>
        <color rgb="FFFFFF00"/>
      </font>
      <fill>
        <patternFill>
          <bgColor theme="3"/>
        </patternFill>
      </fill>
    </dxf>
    <dxf>
      <font>
        <color theme="1" tint="0.499984740745262"/>
      </font>
      <fill>
        <patternFill>
          <bgColor theme="1" tint="0.499984740745262"/>
        </patternFill>
      </fill>
    </dxf>
    <dxf>
      <font>
        <color rgb="FFFFFF00"/>
      </font>
      <fill>
        <patternFill>
          <bgColor theme="1" tint="0.499984740745262"/>
        </patternFill>
      </fill>
    </dxf>
    <dxf>
      <font>
        <color theme="0" tint="-0.14996795556505021"/>
      </font>
      <fill>
        <patternFill>
          <fgColor theme="3" tint="0.79998168889431442"/>
        </patternFill>
      </fill>
    </dxf>
    <dxf>
      <font>
        <color theme="3"/>
      </font>
      <fill>
        <patternFill>
          <bgColor theme="3"/>
        </patternFill>
      </fill>
    </dxf>
    <dxf>
      <font>
        <color rgb="FFFFFF00"/>
      </font>
      <fill>
        <patternFill>
          <bgColor theme="3"/>
        </patternFill>
      </fill>
    </dxf>
    <dxf>
      <font>
        <color theme="3" tint="0.79998168889431442"/>
      </font>
      <fill>
        <patternFill>
          <fgColor theme="3" tint="0.79998168889431442"/>
        </patternFill>
      </fill>
    </dxf>
    <dxf>
      <fill>
        <patternFill>
          <bgColor theme="0"/>
        </patternFill>
      </fill>
    </dxf>
    <dxf>
      <fill>
        <patternFill>
          <bgColor rgb="FF00B0F0"/>
        </patternFill>
      </fill>
    </dxf>
    <dxf>
      <fill>
        <patternFill>
          <bgColor rgb="FFFF0000"/>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ill>
        <patternFill patternType="solid">
          <bgColor theme="5" tint="0.79998168889431442"/>
        </patternFill>
      </fill>
    </dxf>
    <dxf>
      <fill>
        <patternFill patternType="solid">
          <bgColor theme="3" tint="0.79998168889431442"/>
        </patternFill>
      </fill>
    </dxf>
    <dxf>
      <font>
        <color rgb="FF9C0006"/>
      </font>
    </dxf>
    <dxf>
      <font>
        <condense val="0"/>
        <extend val="0"/>
        <color indexed="9"/>
      </font>
      <fill>
        <patternFill>
          <bgColor indexed="9"/>
        </patternFill>
      </fill>
      <border>
        <left/>
        <right/>
        <top/>
        <bottom/>
      </border>
    </dxf>
    <dxf>
      <font>
        <condense val="0"/>
        <extend val="0"/>
        <color indexed="9"/>
      </font>
      <fill>
        <patternFill>
          <bgColor indexed="9"/>
        </patternFill>
      </fill>
      <border>
        <left/>
        <right/>
        <top/>
        <bottom/>
      </border>
    </dxf>
    <dxf>
      <font>
        <condense val="0"/>
        <extend val="0"/>
        <color indexed="9"/>
      </font>
      <fill>
        <patternFill>
          <bgColor indexed="9"/>
        </patternFill>
      </fill>
      <border>
        <left/>
        <right/>
        <top/>
        <bottom/>
      </border>
    </dxf>
    <dxf>
      <font>
        <condense val="0"/>
        <extend val="0"/>
        <color indexed="9"/>
      </font>
      <fill>
        <patternFill>
          <bgColor indexed="9"/>
        </patternFill>
      </fill>
      <border>
        <left/>
        <right/>
        <top/>
        <bottom/>
      </border>
    </dxf>
    <dxf>
      <font>
        <condense val="0"/>
        <extend val="0"/>
        <color indexed="9"/>
      </font>
      <fill>
        <patternFill>
          <bgColor indexed="9"/>
        </patternFill>
      </fill>
      <border>
        <left/>
        <right/>
        <top/>
        <bottom/>
      </border>
    </dxf>
    <dxf>
      <font>
        <condense val="0"/>
        <extend val="0"/>
        <color indexed="9"/>
      </font>
      <fill>
        <patternFill>
          <bgColor indexed="9"/>
        </patternFill>
      </fill>
    </dxf>
    <dxf>
      <font>
        <condense val="0"/>
        <extend val="0"/>
        <color indexed="9"/>
      </font>
      <fill>
        <patternFill>
          <bgColor indexed="9"/>
        </patternFill>
      </fill>
    </dxf>
    <dxf>
      <font>
        <color theme="0"/>
      </font>
    </dxf>
    <dxf>
      <font>
        <condense val="0"/>
        <extend val="0"/>
        <color indexed="9"/>
      </font>
      <fill>
        <patternFill>
          <bgColor indexed="9"/>
        </patternFill>
      </fill>
      <border>
        <left/>
        <right/>
        <top/>
        <bottom/>
      </border>
    </dxf>
    <dxf>
      <fill>
        <patternFill patternType="lightUp">
          <bgColor indexed="22"/>
        </patternFill>
      </fill>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dxf>
    <dxf>
      <font>
        <color theme="0"/>
      </font>
      <fill>
        <patternFill>
          <bgColor theme="0"/>
        </patternFill>
      </fill>
      <border>
        <left/>
        <right/>
        <top/>
        <bottom/>
      </border>
    </dxf>
  </dxfs>
  <tableStyles count="0" defaultTableStyle="TableStyleMedium9" defaultPivotStyle="PivotStyleLight16"/>
  <colors>
    <mruColors>
      <color rgb="FFFF33CC"/>
      <color rgb="FFEAEAEA"/>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119904</xdr:colOff>
      <xdr:row>0</xdr:row>
      <xdr:rowOff>67236</xdr:rowOff>
    </xdr:from>
    <xdr:to>
      <xdr:col>2</xdr:col>
      <xdr:colOff>529479</xdr:colOff>
      <xdr:row>3</xdr:row>
      <xdr:rowOff>172011</xdr:rowOff>
    </xdr:to>
    <xdr:pic>
      <xdr:nvPicPr>
        <xdr:cNvPr id="2" name="Imagem 1">
          <a:extLst>
            <a:ext uri="{FF2B5EF4-FFF2-40B4-BE49-F238E27FC236}">
              <a16:creationId xmlns:a16="http://schemas.microsoft.com/office/drawing/2014/main" id="{00000000-0008-0000-0000-000002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19904" y="67236"/>
          <a:ext cx="1306046" cy="5418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1971675</xdr:colOff>
      <xdr:row>55</xdr:row>
      <xdr:rowOff>200025</xdr:rowOff>
    </xdr:from>
    <xdr:to>
      <xdr:col>2</xdr:col>
      <xdr:colOff>2876550</xdr:colOff>
      <xdr:row>55</xdr:row>
      <xdr:rowOff>200025</xdr:rowOff>
    </xdr:to>
    <xdr:sp macro="" textlink="">
      <xdr:nvSpPr>
        <xdr:cNvPr id="21727" name="Line 1">
          <a:extLst>
            <a:ext uri="{FF2B5EF4-FFF2-40B4-BE49-F238E27FC236}">
              <a16:creationId xmlns:a16="http://schemas.microsoft.com/office/drawing/2014/main" id="{00000000-0008-0000-0100-0000DF540000}"/>
            </a:ext>
          </a:extLst>
        </xdr:cNvPr>
        <xdr:cNvSpPr>
          <a:spLocks noChangeShapeType="1"/>
        </xdr:cNvSpPr>
      </xdr:nvSpPr>
      <xdr:spPr bwMode="auto">
        <a:xfrm>
          <a:off x="3209925" y="9629775"/>
          <a:ext cx="904875" cy="0"/>
        </a:xfrm>
        <a:prstGeom prst="line">
          <a:avLst/>
        </a:prstGeom>
        <a:noFill/>
        <a:ln w="9525">
          <a:solidFill>
            <a:srgbClr val="000000"/>
          </a:solidFill>
          <a:round/>
          <a:headEnd/>
          <a:tailEnd type="triangle" w="med" len="med"/>
        </a:ln>
      </xdr:spPr>
    </xdr:sp>
    <xdr:clientData/>
  </xdr:twoCellAnchor>
  <xdr:twoCellAnchor editAs="oneCell">
    <xdr:from>
      <xdr:col>0</xdr:col>
      <xdr:colOff>161925</xdr:colOff>
      <xdr:row>0</xdr:row>
      <xdr:rowOff>161925</xdr:rowOff>
    </xdr:from>
    <xdr:to>
      <xdr:col>2</xdr:col>
      <xdr:colOff>344166</xdr:colOff>
      <xdr:row>0</xdr:row>
      <xdr:rowOff>734999</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1925" y="161925"/>
          <a:ext cx="1420491" cy="573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0</xdr:col>
      <xdr:colOff>1162050</xdr:colOff>
      <xdr:row>0</xdr:row>
      <xdr:rowOff>438150</xdr:rowOff>
    </xdr:to>
    <xdr:pic>
      <xdr:nvPicPr>
        <xdr:cNvPr id="3" name="Imagem 2">
          <a:extLst>
            <a:ext uri="{FF2B5EF4-FFF2-40B4-BE49-F238E27FC236}">
              <a16:creationId xmlns:a16="http://schemas.microsoft.com/office/drawing/2014/main" id="{00000000-0008-0000-0200-000003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rcRect l="7533" t="9070" r="6591" b="18141"/>
        <a:stretch/>
      </xdr:blipFill>
      <xdr:spPr>
        <a:xfrm>
          <a:off x="47625" y="38100"/>
          <a:ext cx="1114425" cy="400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2</xdr:row>
      <xdr:rowOff>161925</xdr:rowOff>
    </xdr:to>
    <xdr:pic>
      <xdr:nvPicPr>
        <xdr:cNvPr id="3" name="Imagem 2">
          <a:extLst>
            <a:ext uri="{FF2B5EF4-FFF2-40B4-BE49-F238E27FC236}">
              <a16:creationId xmlns:a16="http://schemas.microsoft.com/office/drawing/2014/main" id="{00000000-0008-0000-0300-000003000000}"/>
            </a:ext>
            <a:ext uri="{147F2762-F138-4A5C-976F-8EAC2B608ADB}">
              <a16:predDERef xmlns:a16="http://schemas.microsoft.com/office/drawing/2014/main" pre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1419225" cy="5524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1314450</xdr:colOff>
      <xdr:row>0</xdr:row>
      <xdr:rowOff>552450</xdr:rowOff>
    </xdr:to>
    <xdr:pic>
      <xdr:nvPicPr>
        <xdr:cNvPr id="3" name="Imagem 2">
          <a:extLst>
            <a:ext uri="{FF2B5EF4-FFF2-40B4-BE49-F238E27FC236}">
              <a16:creationId xmlns:a16="http://schemas.microsoft.com/office/drawing/2014/main" id="{00000000-0008-0000-0400-000003000000}"/>
            </a:ext>
            <a:ext uri="{147F2762-F138-4A5C-976F-8EAC2B608ADB}">
              <a16:predDERef xmlns:a16="http://schemas.microsoft.com/office/drawing/2014/main" pred="{00000000-0008-0000-0400-000002000000}"/>
            </a:ext>
          </a:extLst>
        </xdr:cNvPr>
        <xdr:cNvPicPr>
          <a:picLocks noChangeAspect="1"/>
        </xdr:cNvPicPr>
      </xdr:nvPicPr>
      <xdr:blipFill>
        <a:blip xmlns:r="http://schemas.openxmlformats.org/officeDocument/2006/relationships" r:embed="rId1"/>
        <a:stretch>
          <a:fillRect/>
        </a:stretch>
      </xdr:blipFill>
      <xdr:spPr>
        <a:xfrm>
          <a:off x="95250" y="0"/>
          <a:ext cx="1400175" cy="552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47625</xdr:colOff>
      <xdr:row>0</xdr:row>
      <xdr:rowOff>38100</xdr:rowOff>
    </xdr:from>
    <xdr:to>
      <xdr:col>1</xdr:col>
      <xdr:colOff>1543050</xdr:colOff>
      <xdr:row>1</xdr:row>
      <xdr:rowOff>47625</xdr:rowOff>
    </xdr:to>
    <xdr:pic>
      <xdr:nvPicPr>
        <xdr:cNvPr id="3" name="Imagem 2">
          <a:extLst>
            <a:ext uri="{FF2B5EF4-FFF2-40B4-BE49-F238E27FC236}">
              <a16:creationId xmlns:a16="http://schemas.microsoft.com/office/drawing/2014/main" id="{00000000-0008-0000-0500-000003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rcRect t="18803" b="20513"/>
        <a:stretch/>
      </xdr:blipFill>
      <xdr:spPr>
        <a:xfrm>
          <a:off x="504825" y="38100"/>
          <a:ext cx="1495425" cy="3714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123825</xdr:colOff>
      <xdr:row>13</xdr:row>
      <xdr:rowOff>85725</xdr:rowOff>
    </xdr:from>
    <xdr:to>
      <xdr:col>7</xdr:col>
      <xdr:colOff>657225</xdr:colOff>
      <xdr:row>13</xdr:row>
      <xdr:rowOff>314325</xdr:rowOff>
    </xdr:to>
    <xdr:sp macro="" textlink="">
      <xdr:nvSpPr>
        <xdr:cNvPr id="3" name="Seta para a direita 2">
          <a:extLst>
            <a:ext uri="{FF2B5EF4-FFF2-40B4-BE49-F238E27FC236}">
              <a16:creationId xmlns:a16="http://schemas.microsoft.com/office/drawing/2014/main" id="{00000000-0008-0000-0600-000003000000}"/>
            </a:ext>
          </a:extLst>
        </xdr:cNvPr>
        <xdr:cNvSpPr/>
      </xdr:nvSpPr>
      <xdr:spPr>
        <a:xfrm>
          <a:off x="5200650" y="3057525"/>
          <a:ext cx="533400" cy="228600"/>
        </a:xfrm>
        <a:prstGeom prst="rightArrow">
          <a:avLst/>
        </a:prstGeom>
        <a:solidFill>
          <a:schemeClr val="tx1">
            <a:lumMod val="65000"/>
            <a:lumOff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pt-BR" sz="1100"/>
        </a:p>
      </xdr:txBody>
    </xdr:sp>
    <xdr:clientData/>
  </xdr:twoCellAnchor>
  <xdr:twoCellAnchor>
    <xdr:from>
      <xdr:col>7</xdr:col>
      <xdr:colOff>201757</xdr:colOff>
      <xdr:row>201</xdr:row>
      <xdr:rowOff>59748</xdr:rowOff>
    </xdr:from>
    <xdr:to>
      <xdr:col>7</xdr:col>
      <xdr:colOff>735157</xdr:colOff>
      <xdr:row>201</xdr:row>
      <xdr:rowOff>221673</xdr:rowOff>
    </xdr:to>
    <xdr:sp macro="" textlink="">
      <xdr:nvSpPr>
        <xdr:cNvPr id="7" name="Seta para a direita 6">
          <a:extLst>
            <a:ext uri="{FF2B5EF4-FFF2-40B4-BE49-F238E27FC236}">
              <a16:creationId xmlns:a16="http://schemas.microsoft.com/office/drawing/2014/main" id="{00000000-0008-0000-0600-000007000000}"/>
            </a:ext>
          </a:extLst>
        </xdr:cNvPr>
        <xdr:cNvSpPr/>
      </xdr:nvSpPr>
      <xdr:spPr>
        <a:xfrm>
          <a:off x="6202507" y="51538043"/>
          <a:ext cx="533400" cy="161925"/>
        </a:xfrm>
        <a:prstGeom prst="rightArrow">
          <a:avLst/>
        </a:prstGeom>
        <a:solidFill>
          <a:schemeClr val="tx1">
            <a:lumMod val="65000"/>
            <a:lumOff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pt-BR" sz="1100"/>
        </a:p>
      </xdr:txBody>
    </xdr:sp>
    <xdr:clientData/>
  </xdr:twoCellAnchor>
  <xdr:twoCellAnchor>
    <xdr:from>
      <xdr:col>7</xdr:col>
      <xdr:colOff>123825</xdr:colOff>
      <xdr:row>24</xdr:row>
      <xdr:rowOff>85725</xdr:rowOff>
    </xdr:from>
    <xdr:to>
      <xdr:col>7</xdr:col>
      <xdr:colOff>657225</xdr:colOff>
      <xdr:row>24</xdr:row>
      <xdr:rowOff>314325</xdr:rowOff>
    </xdr:to>
    <xdr:sp macro="" textlink="">
      <xdr:nvSpPr>
        <xdr:cNvPr id="16" name="Seta para a direita 15">
          <a:extLst>
            <a:ext uri="{FF2B5EF4-FFF2-40B4-BE49-F238E27FC236}">
              <a16:creationId xmlns:a16="http://schemas.microsoft.com/office/drawing/2014/main" id="{00000000-0008-0000-0600-000010000000}"/>
            </a:ext>
          </a:extLst>
        </xdr:cNvPr>
        <xdr:cNvSpPr/>
      </xdr:nvSpPr>
      <xdr:spPr>
        <a:xfrm>
          <a:off x="6124575" y="4103543"/>
          <a:ext cx="533400" cy="161925"/>
        </a:xfrm>
        <a:prstGeom prst="rightArrow">
          <a:avLst/>
        </a:prstGeom>
        <a:solidFill>
          <a:schemeClr val="tx1">
            <a:lumMod val="65000"/>
            <a:lumOff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pt-BR" sz="1100"/>
        </a:p>
      </xdr:txBody>
    </xdr:sp>
    <xdr:clientData/>
  </xdr:twoCellAnchor>
  <xdr:twoCellAnchor editAs="oneCell">
    <xdr:from>
      <xdr:col>0</xdr:col>
      <xdr:colOff>0</xdr:colOff>
      <xdr:row>0</xdr:row>
      <xdr:rowOff>1</xdr:rowOff>
    </xdr:from>
    <xdr:to>
      <xdr:col>1</xdr:col>
      <xdr:colOff>744682</xdr:colOff>
      <xdr:row>3</xdr:row>
      <xdr:rowOff>226136</xdr:rowOff>
    </xdr:to>
    <xdr:pic>
      <xdr:nvPicPr>
        <xdr:cNvPr id="10" name="Imagem 9" descr="CDHU.jpg">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
        <a:srcRect l="32375" t="14883" r="34500" b="14786"/>
        <a:stretch>
          <a:fillRect/>
        </a:stretch>
      </xdr:blipFill>
      <xdr:spPr>
        <a:xfrm>
          <a:off x="0" y="1"/>
          <a:ext cx="1117023" cy="9794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6"/>
  <sheetViews>
    <sheetView showGridLines="0" view="pageBreakPreview" zoomScale="85" zoomScaleNormal="85" zoomScaleSheetLayoutView="85" workbookViewId="0">
      <selection activeCell="H79" sqref="H79"/>
    </sheetView>
  </sheetViews>
  <sheetFormatPr defaultColWidth="9.33203125" defaultRowHeight="11.25"/>
  <cols>
    <col min="1" max="1" width="3.83203125" style="46" customWidth="1"/>
    <col min="2" max="2" width="11.6640625" style="46" customWidth="1"/>
    <col min="3" max="3" width="12.83203125" style="46" customWidth="1"/>
    <col min="4" max="4" width="24.1640625" style="46" customWidth="1"/>
    <col min="5" max="5" width="37" style="46" customWidth="1"/>
    <col min="6" max="6" width="15.1640625" style="46" customWidth="1"/>
    <col min="7" max="7" width="16.6640625" style="46" customWidth="1"/>
    <col min="8" max="8" width="15.1640625" style="46" customWidth="1"/>
    <col min="9" max="9" width="15.6640625" style="46" customWidth="1"/>
    <col min="10" max="10" width="17.33203125" style="46" customWidth="1"/>
    <col min="11" max="11" width="24.5" style="46" customWidth="1"/>
    <col min="12" max="12" width="22.6640625" style="46" customWidth="1"/>
    <col min="13" max="13" width="3.83203125" style="46" customWidth="1"/>
    <col min="14" max="16384" width="9.33203125" style="46"/>
  </cols>
  <sheetData>
    <row r="1" spans="2:12" ht="11.25" customHeight="1">
      <c r="D1" s="582" t="s">
        <v>0</v>
      </c>
      <c r="E1" s="582"/>
      <c r="F1" s="582"/>
      <c r="G1" s="582"/>
      <c r="H1" s="582"/>
      <c r="I1" s="582"/>
      <c r="J1" s="582"/>
      <c r="K1" s="582"/>
      <c r="L1" s="582"/>
    </row>
    <row r="2" spans="2:12" ht="11.25" customHeight="1">
      <c r="D2" s="582"/>
      <c r="E2" s="582"/>
      <c r="F2" s="582"/>
      <c r="G2" s="582"/>
      <c r="H2" s="582"/>
      <c r="I2" s="582"/>
      <c r="J2" s="582"/>
      <c r="K2" s="582"/>
      <c r="L2" s="582"/>
    </row>
    <row r="3" spans="2:12" ht="11.25" customHeight="1">
      <c r="D3" s="582"/>
      <c r="E3" s="582"/>
      <c r="F3" s="582"/>
      <c r="G3" s="582"/>
      <c r="H3" s="582"/>
      <c r="I3" s="582"/>
      <c r="J3" s="582"/>
      <c r="K3" s="582"/>
      <c r="L3" s="582"/>
    </row>
    <row r="4" spans="2:12" ht="24.95" customHeight="1">
      <c r="D4" s="360"/>
      <c r="E4" s="360"/>
      <c r="F4" s="360"/>
      <c r="G4" s="360"/>
      <c r="H4" s="360"/>
      <c r="I4" s="360"/>
      <c r="J4" s="360"/>
      <c r="K4" s="360"/>
      <c r="L4" s="360"/>
    </row>
    <row r="5" spans="2:12" ht="21" customHeight="1">
      <c r="B5" s="80" t="s">
        <v>1</v>
      </c>
      <c r="C5" s="79"/>
      <c r="D5" s="79"/>
      <c r="E5" s="79"/>
      <c r="F5" s="79"/>
      <c r="G5" s="79"/>
      <c r="H5" s="79"/>
      <c r="I5" s="79"/>
      <c r="J5" s="79"/>
      <c r="K5" s="79"/>
      <c r="L5" s="442" t="s">
        <v>2</v>
      </c>
    </row>
    <row r="6" spans="2:12" ht="21" customHeight="1">
      <c r="B6" s="626"/>
      <c r="C6" s="627"/>
      <c r="D6" s="627"/>
      <c r="E6" s="627"/>
      <c r="F6" s="627"/>
      <c r="G6" s="627"/>
      <c r="H6" s="627"/>
      <c r="I6" s="627"/>
      <c r="J6" s="627"/>
      <c r="K6" s="627"/>
      <c r="L6" s="627"/>
    </row>
    <row r="7" spans="2:12" ht="21" customHeight="1" thickBot="1">
      <c r="B7" s="80" t="s">
        <v>3</v>
      </c>
      <c r="C7" s="79"/>
      <c r="D7" s="79"/>
      <c r="E7" s="79"/>
      <c r="F7" s="79"/>
      <c r="G7" s="79"/>
      <c r="H7" s="80"/>
      <c r="I7" s="79"/>
      <c r="J7" s="80" t="s">
        <v>4</v>
      </c>
      <c r="K7" s="79"/>
    </row>
    <row r="8" spans="2:12" ht="21" customHeight="1" thickTop="1" thickBot="1">
      <c r="B8" s="602"/>
      <c r="C8" s="603"/>
      <c r="D8" s="603"/>
      <c r="E8" s="603"/>
      <c r="F8" s="603"/>
      <c r="G8" s="603"/>
      <c r="H8" s="603"/>
      <c r="I8" s="603"/>
      <c r="J8" s="603"/>
      <c r="K8" s="603"/>
      <c r="L8" s="603"/>
    </row>
    <row r="9" spans="2:12" ht="21" customHeight="1" thickTop="1" thickBot="1">
      <c r="B9" s="80" t="s">
        <v>5</v>
      </c>
      <c r="C9" s="79"/>
      <c r="D9" s="79"/>
      <c r="E9" s="78"/>
      <c r="F9" s="80" t="s">
        <v>6</v>
      </c>
      <c r="G9" s="80"/>
      <c r="H9" s="78"/>
      <c r="I9" s="78"/>
      <c r="J9" s="80" t="s">
        <v>7</v>
      </c>
      <c r="K9" s="80" t="s">
        <v>8</v>
      </c>
    </row>
    <row r="10" spans="2:12" ht="21" customHeight="1" thickTop="1" thickBot="1">
      <c r="B10" s="602"/>
      <c r="C10" s="603"/>
      <c r="D10" s="603"/>
      <c r="E10" s="604"/>
      <c r="F10" s="602"/>
      <c r="G10" s="603"/>
      <c r="H10" s="603"/>
      <c r="I10" s="604"/>
      <c r="J10" s="512"/>
      <c r="K10" s="628"/>
      <c r="L10" s="629"/>
    </row>
    <row r="11" spans="2:12" ht="21" customHeight="1" thickTop="1" thickBot="1">
      <c r="B11" s="80" t="s">
        <v>9</v>
      </c>
      <c r="C11" s="80"/>
      <c r="D11" s="80"/>
      <c r="E11" s="80"/>
      <c r="F11" s="80"/>
      <c r="G11" s="80"/>
      <c r="H11" s="78"/>
      <c r="I11" s="80" t="s">
        <v>10</v>
      </c>
      <c r="J11" s="79"/>
      <c r="K11" s="79"/>
    </row>
    <row r="12" spans="2:12" ht="21" customHeight="1" thickTop="1" thickBot="1">
      <c r="B12" s="602"/>
      <c r="C12" s="603"/>
      <c r="D12" s="603"/>
      <c r="E12" s="603"/>
      <c r="F12" s="603"/>
      <c r="G12" s="603"/>
      <c r="H12" s="604"/>
      <c r="I12" s="630"/>
      <c r="J12" s="598"/>
      <c r="K12" s="598"/>
      <c r="L12" s="598"/>
    </row>
    <row r="13" spans="2:12" s="320" customFormat="1" ht="21" customHeight="1" thickTop="1" thickBot="1">
      <c r="B13" s="80" t="s">
        <v>11</v>
      </c>
      <c r="C13" s="80"/>
      <c r="D13" s="80"/>
      <c r="E13" s="80"/>
      <c r="F13" s="80"/>
      <c r="G13" s="80"/>
      <c r="H13" s="80"/>
      <c r="I13" s="80" t="s">
        <v>10</v>
      </c>
      <c r="J13" s="319"/>
      <c r="K13" s="319"/>
    </row>
    <row r="14" spans="2:12" ht="21" customHeight="1" thickTop="1" thickBot="1">
      <c r="B14" s="602"/>
      <c r="C14" s="603"/>
      <c r="D14" s="603"/>
      <c r="E14" s="603"/>
      <c r="F14" s="603"/>
      <c r="G14" s="603"/>
      <c r="H14" s="604"/>
      <c r="I14" s="597"/>
      <c r="J14" s="598"/>
      <c r="K14" s="598"/>
      <c r="L14" s="598"/>
    </row>
    <row r="15" spans="2:12" s="320" customFormat="1" ht="21" customHeight="1" thickTop="1" thickBot="1">
      <c r="B15" s="80" t="s">
        <v>12</v>
      </c>
      <c r="C15" s="319"/>
      <c r="D15" s="319"/>
      <c r="E15" s="80"/>
      <c r="F15" s="80" t="s">
        <v>13</v>
      </c>
      <c r="G15" s="319"/>
      <c r="H15" s="319"/>
      <c r="I15" s="80" t="s">
        <v>14</v>
      </c>
      <c r="J15" s="319"/>
      <c r="K15" s="319"/>
    </row>
    <row r="16" spans="2:12" ht="21" customHeight="1" thickTop="1" thickBot="1">
      <c r="B16" s="602"/>
      <c r="C16" s="603"/>
      <c r="D16" s="603"/>
      <c r="E16" s="604"/>
      <c r="F16" s="602"/>
      <c r="G16" s="603"/>
      <c r="H16" s="604"/>
      <c r="I16" s="599"/>
      <c r="J16" s="600"/>
      <c r="K16" s="600"/>
      <c r="L16" s="600"/>
    </row>
    <row r="17" spans="2:12" s="320" customFormat="1" ht="21" customHeight="1" thickTop="1" thickBot="1">
      <c r="B17" s="80" t="s">
        <v>15</v>
      </c>
      <c r="C17" s="319"/>
      <c r="D17" s="319"/>
      <c r="E17" s="319"/>
      <c r="F17" s="319"/>
      <c r="G17" s="319"/>
      <c r="H17" s="80"/>
      <c r="I17" s="80" t="s">
        <v>10</v>
      </c>
      <c r="J17" s="319"/>
      <c r="K17" s="319"/>
    </row>
    <row r="18" spans="2:12" ht="21" customHeight="1" thickTop="1" thickBot="1">
      <c r="B18" s="602"/>
      <c r="C18" s="603"/>
      <c r="D18" s="603"/>
      <c r="E18" s="603"/>
      <c r="F18" s="603"/>
      <c r="G18" s="603"/>
      <c r="H18" s="604"/>
      <c r="I18" s="597"/>
      <c r="J18" s="598"/>
      <c r="K18" s="598"/>
      <c r="L18" s="598"/>
    </row>
    <row r="19" spans="2:12" s="320" customFormat="1" ht="21" customHeight="1" thickTop="1" thickBot="1">
      <c r="B19" s="80" t="s">
        <v>16</v>
      </c>
      <c r="C19" s="319"/>
      <c r="D19" s="319"/>
      <c r="E19" s="80" t="s">
        <v>17</v>
      </c>
      <c r="F19" s="80"/>
      <c r="G19" s="80"/>
      <c r="H19" s="80" t="s">
        <v>18</v>
      </c>
      <c r="I19" s="319"/>
      <c r="J19" s="319"/>
      <c r="K19" s="319"/>
    </row>
    <row r="20" spans="2:12" ht="21" customHeight="1" thickTop="1" thickBot="1">
      <c r="B20" s="602"/>
      <c r="C20" s="603"/>
      <c r="D20" s="604"/>
      <c r="E20" s="602"/>
      <c r="F20" s="603"/>
      <c r="G20" s="604"/>
      <c r="H20" s="601"/>
      <c r="I20" s="598"/>
      <c r="J20" s="598"/>
      <c r="K20" s="598"/>
      <c r="L20" s="598"/>
    </row>
    <row r="21" spans="2:12" ht="12" thickTop="1">
      <c r="B21" s="79"/>
      <c r="C21" s="79"/>
      <c r="D21" s="79"/>
      <c r="E21" s="79"/>
      <c r="F21" s="79"/>
      <c r="G21" s="79"/>
      <c r="H21" s="79"/>
      <c r="I21" s="79"/>
      <c r="J21" s="79"/>
      <c r="K21" s="79"/>
    </row>
    <row r="22" spans="2:12" ht="20.100000000000001" customHeight="1" thickBot="1">
      <c r="B22" s="321" t="s">
        <v>19</v>
      </c>
      <c r="C22" s="79"/>
      <c r="D22" s="79"/>
      <c r="E22" s="79"/>
      <c r="F22" s="79"/>
      <c r="G22" s="79"/>
      <c r="H22" s="79"/>
      <c r="I22" s="79"/>
      <c r="J22" s="79"/>
      <c r="K22" s="79"/>
    </row>
    <row r="23" spans="2:12" ht="20.100000000000001" customHeight="1" thickBot="1">
      <c r="B23" s="605" t="s">
        <v>20</v>
      </c>
      <c r="C23" s="605"/>
      <c r="D23" s="513"/>
      <c r="E23" s="81" t="s">
        <v>21</v>
      </c>
      <c r="F23" s="82" t="s">
        <v>22</v>
      </c>
      <c r="G23" s="606" t="s">
        <v>23</v>
      </c>
      <c r="H23" s="607"/>
      <c r="J23" s="82" t="s">
        <v>24</v>
      </c>
      <c r="K23" s="606" t="s">
        <v>23</v>
      </c>
      <c r="L23" s="607"/>
    </row>
    <row r="24" spans="2:12" ht="20.100000000000001" customHeight="1" thickBot="1">
      <c r="B24" s="605" t="s">
        <v>25</v>
      </c>
      <c r="C24" s="605"/>
      <c r="D24" s="514"/>
      <c r="E24" s="81" t="s">
        <v>21</v>
      </c>
      <c r="F24" s="82" t="s">
        <v>26</v>
      </c>
      <c r="G24" s="606" t="s">
        <v>23</v>
      </c>
      <c r="H24" s="607"/>
      <c r="J24" s="84" t="s">
        <v>27</v>
      </c>
      <c r="K24" s="606" t="s">
        <v>23</v>
      </c>
      <c r="L24" s="607"/>
    </row>
    <row r="25" spans="2:12" ht="20.100000000000001" customHeight="1" thickBot="1">
      <c r="B25" s="605" t="s">
        <v>28</v>
      </c>
      <c r="C25" s="605"/>
      <c r="D25" s="514"/>
      <c r="E25" s="79"/>
      <c r="F25" s="82" t="s">
        <v>29</v>
      </c>
      <c r="G25" s="606" t="s">
        <v>23</v>
      </c>
      <c r="H25" s="607"/>
      <c r="J25" s="84" t="s">
        <v>30</v>
      </c>
      <c r="K25" s="606" t="s">
        <v>23</v>
      </c>
      <c r="L25" s="607"/>
    </row>
    <row r="26" spans="2:12" ht="20.100000000000001" customHeight="1" thickBot="1">
      <c r="B26" s="605" t="s">
        <v>31</v>
      </c>
      <c r="C26" s="605"/>
      <c r="D26" s="513"/>
      <c r="E26" s="79"/>
      <c r="F26" s="82" t="s">
        <v>32</v>
      </c>
      <c r="G26" s="606" t="s">
        <v>23</v>
      </c>
      <c r="H26" s="607"/>
      <c r="J26" s="84" t="s">
        <v>33</v>
      </c>
      <c r="K26" s="606" t="s">
        <v>23</v>
      </c>
      <c r="L26" s="607"/>
    </row>
    <row r="27" spans="2:12" ht="20.100000000000001" customHeight="1" thickBot="1">
      <c r="B27" s="605" t="s">
        <v>34</v>
      </c>
      <c r="C27" s="605"/>
      <c r="D27" s="513"/>
      <c r="E27" s="79"/>
      <c r="F27" s="82" t="s">
        <v>35</v>
      </c>
      <c r="G27" s="606" t="s">
        <v>23</v>
      </c>
      <c r="H27" s="607"/>
      <c r="J27" s="84" t="s">
        <v>36</v>
      </c>
      <c r="K27" s="606"/>
      <c r="L27" s="607"/>
    </row>
    <row r="28" spans="2:12" ht="20.100000000000001" customHeight="1" thickBot="1">
      <c r="B28" s="605" t="s">
        <v>37</v>
      </c>
      <c r="C28" s="605"/>
      <c r="D28" s="514"/>
      <c r="E28" s="79"/>
      <c r="F28" s="82" t="s">
        <v>38</v>
      </c>
      <c r="G28" s="606" t="s">
        <v>23</v>
      </c>
      <c r="H28" s="607"/>
      <c r="K28" s="606"/>
      <c r="L28" s="607"/>
    </row>
    <row r="29" spans="2:12" ht="20.100000000000001" customHeight="1">
      <c r="B29" s="79"/>
      <c r="C29" s="79"/>
      <c r="D29" s="79"/>
      <c r="E29" s="79"/>
      <c r="F29" s="79"/>
      <c r="G29" s="79"/>
      <c r="H29" s="79"/>
      <c r="I29" s="79"/>
      <c r="J29" s="79"/>
      <c r="K29" s="79"/>
    </row>
    <row r="30" spans="2:12" ht="20.100000000000001" customHeight="1">
      <c r="B30" s="85" t="s">
        <v>39</v>
      </c>
      <c r="C30" s="79"/>
      <c r="D30" s="79"/>
      <c r="E30" s="79"/>
      <c r="F30" s="79"/>
      <c r="G30" s="79"/>
      <c r="H30" s="79"/>
      <c r="I30" s="79"/>
      <c r="J30" s="79"/>
      <c r="K30" s="79"/>
    </row>
    <row r="31" spans="2:12" ht="20.100000000000001" customHeight="1">
      <c r="B31" s="617"/>
      <c r="C31" s="618"/>
      <c r="D31" s="618"/>
      <c r="E31" s="618"/>
      <c r="F31" s="618"/>
      <c r="G31" s="618"/>
      <c r="H31" s="618"/>
      <c r="I31" s="618"/>
      <c r="J31" s="618"/>
      <c r="K31" s="618"/>
      <c r="L31" s="618"/>
    </row>
    <row r="32" spans="2:12" ht="20.100000000000001" customHeight="1">
      <c r="B32" s="617"/>
      <c r="C32" s="618"/>
      <c r="D32" s="618"/>
      <c r="E32" s="618"/>
      <c r="F32" s="618"/>
      <c r="G32" s="618"/>
      <c r="H32" s="618"/>
      <c r="I32" s="618"/>
      <c r="J32" s="618"/>
      <c r="K32" s="618"/>
      <c r="L32" s="618"/>
    </row>
    <row r="33" spans="2:16" ht="20.100000000000001" customHeight="1">
      <c r="B33" s="617"/>
      <c r="C33" s="618"/>
      <c r="D33" s="618"/>
      <c r="E33" s="618"/>
      <c r="F33" s="618"/>
      <c r="G33" s="618"/>
      <c r="H33" s="618"/>
      <c r="I33" s="618"/>
      <c r="J33" s="618"/>
      <c r="K33" s="618"/>
      <c r="L33" s="618"/>
    </row>
    <row r="34" spans="2:16" ht="20.100000000000001" customHeight="1">
      <c r="B34" s="617"/>
      <c r="C34" s="618"/>
      <c r="D34" s="618"/>
      <c r="E34" s="618"/>
      <c r="F34" s="618"/>
      <c r="G34" s="618"/>
      <c r="H34" s="618"/>
      <c r="I34" s="618"/>
      <c r="J34" s="618"/>
      <c r="K34" s="618"/>
      <c r="L34" s="618"/>
    </row>
    <row r="35" spans="2:16" ht="20.100000000000001" customHeight="1">
      <c r="B35" s="617"/>
      <c r="C35" s="618"/>
      <c r="D35" s="618"/>
      <c r="E35" s="618"/>
      <c r="F35" s="618"/>
      <c r="G35" s="618"/>
      <c r="H35" s="618"/>
      <c r="I35" s="618"/>
      <c r="J35" s="618"/>
      <c r="K35" s="618"/>
      <c r="L35" s="618"/>
    </row>
    <row r="36" spans="2:16" ht="20.100000000000001" customHeight="1">
      <c r="B36" s="617"/>
      <c r="C36" s="618"/>
      <c r="D36" s="618"/>
      <c r="E36" s="618"/>
      <c r="F36" s="618"/>
      <c r="G36" s="618"/>
      <c r="H36" s="618"/>
      <c r="I36" s="618"/>
      <c r="J36" s="618"/>
      <c r="K36" s="618"/>
      <c r="L36" s="618"/>
    </row>
    <row r="37" spans="2:16" ht="9.9499999999999993" customHeight="1" thickBot="1">
      <c r="B37" s="79"/>
      <c r="C37" s="79"/>
      <c r="D37" s="79"/>
      <c r="E37" s="79"/>
      <c r="F37" s="79"/>
      <c r="G37" s="79"/>
      <c r="H37" s="79"/>
      <c r="I37" s="79"/>
      <c r="J37" s="79"/>
      <c r="K37" s="79"/>
    </row>
    <row r="38" spans="2:16" ht="20.100000000000001" customHeight="1" thickBot="1">
      <c r="B38" s="321" t="s">
        <v>40</v>
      </c>
      <c r="C38" s="87"/>
      <c r="D38" s="87"/>
      <c r="E38" s="83"/>
      <c r="F38" s="88"/>
      <c r="G38" s="86"/>
      <c r="H38" s="86"/>
      <c r="I38" s="86"/>
      <c r="J38" s="86"/>
      <c r="K38" s="79"/>
    </row>
    <row r="39" spans="2:16" ht="20.100000000000001" customHeight="1" thickBot="1">
      <c r="B39" s="610" t="s">
        <v>41</v>
      </c>
      <c r="C39" s="610"/>
      <c r="D39" s="610"/>
      <c r="E39" s="515"/>
      <c r="F39" s="285"/>
      <c r="G39" s="610" t="s">
        <v>42</v>
      </c>
      <c r="H39" s="610"/>
      <c r="I39" s="610"/>
      <c r="J39" s="606"/>
      <c r="K39" s="607"/>
    </row>
    <row r="40" spans="2:16" ht="20.100000000000001" customHeight="1">
      <c r="B40" s="610" t="s">
        <v>43</v>
      </c>
      <c r="C40" s="610"/>
      <c r="D40" s="610"/>
      <c r="E40" s="515"/>
      <c r="F40" s="285"/>
      <c r="G40" s="79"/>
      <c r="H40" s="79"/>
      <c r="I40" s="79"/>
      <c r="J40" s="79"/>
      <c r="K40" s="79"/>
    </row>
    <row r="41" spans="2:16" ht="20.100000000000001" customHeight="1">
      <c r="B41" s="87" t="s">
        <v>44</v>
      </c>
      <c r="C41" s="624"/>
      <c r="D41" s="624"/>
      <c r="E41" s="624"/>
      <c r="F41" s="286"/>
      <c r="G41" s="79"/>
      <c r="H41" s="79"/>
      <c r="I41" s="79"/>
      <c r="J41" s="79"/>
      <c r="K41" s="79"/>
    </row>
    <row r="42" spans="2:16" ht="20.100000000000001" customHeight="1">
      <c r="B42" s="79"/>
      <c r="C42" s="625"/>
      <c r="D42" s="625"/>
      <c r="E42" s="625"/>
      <c r="F42" s="287"/>
      <c r="G42" s="79"/>
      <c r="H42" s="79"/>
      <c r="I42" s="79"/>
      <c r="J42" s="79"/>
      <c r="K42" s="79"/>
    </row>
    <row r="43" spans="2:16" ht="9.9499999999999993" customHeight="1">
      <c r="B43" s="87"/>
      <c r="C43" s="87"/>
      <c r="D43" s="87"/>
      <c r="E43" s="89"/>
      <c r="F43" s="89"/>
      <c r="G43" s="86"/>
      <c r="H43" s="86"/>
      <c r="I43" s="86"/>
      <c r="J43" s="86"/>
      <c r="K43" s="79"/>
    </row>
    <row r="44" spans="2:16" ht="20.100000000000001" customHeight="1" thickBot="1">
      <c r="B44" s="322" t="s">
        <v>45</v>
      </c>
      <c r="C44" s="78"/>
      <c r="D44" s="272"/>
      <c r="E44" s="272"/>
      <c r="F44" s="79"/>
      <c r="G44" s="79"/>
      <c r="H44" s="79"/>
      <c r="I44" s="79"/>
      <c r="J44" s="79"/>
      <c r="K44" s="79"/>
    </row>
    <row r="45" spans="2:16" ht="20.100000000000001" customHeight="1" thickBot="1">
      <c r="C45" s="87" t="s">
        <v>46</v>
      </c>
      <c r="D45" s="516"/>
      <c r="F45" s="87" t="s">
        <v>47</v>
      </c>
      <c r="G45" s="516"/>
      <c r="H45" s="90"/>
      <c r="J45" s="87" t="s">
        <v>48</v>
      </c>
      <c r="K45" s="516"/>
      <c r="L45" s="49"/>
      <c r="N45" s="47"/>
      <c r="O45" s="48"/>
      <c r="P45" s="49"/>
    </row>
    <row r="46" spans="2:16" ht="20.100000000000001" customHeight="1">
      <c r="C46" s="87" t="s">
        <v>49</v>
      </c>
      <c r="D46" s="516"/>
      <c r="F46" s="87" t="s">
        <v>50</v>
      </c>
      <c r="G46" s="516"/>
      <c r="H46" s="90"/>
      <c r="J46" s="87" t="s">
        <v>51</v>
      </c>
      <c r="K46" s="516"/>
      <c r="L46" s="49"/>
      <c r="N46" s="47"/>
      <c r="O46" s="48"/>
      <c r="P46" s="49"/>
    </row>
    <row r="47" spans="2:16" ht="20.100000000000001" customHeight="1">
      <c r="B47" s="204"/>
      <c r="C47" s="87" t="s">
        <v>52</v>
      </c>
      <c r="D47" s="516"/>
      <c r="E47" s="317"/>
      <c r="F47" s="623"/>
      <c r="G47" s="623"/>
      <c r="H47" s="90"/>
      <c r="J47" s="87" t="s">
        <v>53</v>
      </c>
      <c r="K47" s="516"/>
      <c r="L47" s="49"/>
      <c r="N47" s="47"/>
      <c r="O47" s="48"/>
      <c r="P47" s="49"/>
    </row>
    <row r="48" spans="2:16" ht="20.100000000000001" customHeight="1">
      <c r="B48" s="87"/>
      <c r="C48" s="87"/>
      <c r="D48" s="318" t="s">
        <v>54</v>
      </c>
      <c r="E48" s="89"/>
      <c r="F48" s="89"/>
      <c r="G48" s="86"/>
      <c r="H48" s="86"/>
      <c r="I48" s="86"/>
      <c r="J48" s="86"/>
      <c r="K48" s="79"/>
    </row>
    <row r="49" spans="1:12" ht="20.100000000000001" customHeight="1">
      <c r="B49" s="87"/>
      <c r="C49" s="87"/>
      <c r="D49" s="99"/>
      <c r="E49" s="98"/>
      <c r="F49" s="98"/>
      <c r="G49" s="98"/>
      <c r="H49" s="87"/>
      <c r="I49" s="100"/>
      <c r="J49" s="100"/>
      <c r="K49" s="79"/>
    </row>
    <row r="50" spans="1:12" customFormat="1" ht="20.100000000000001" customHeight="1">
      <c r="A50" s="205"/>
      <c r="B50" s="608" t="s">
        <v>55</v>
      </c>
      <c r="C50" s="608" t="s">
        <v>56</v>
      </c>
      <c r="D50" s="619" t="s">
        <v>57</v>
      </c>
      <c r="E50" s="620"/>
      <c r="F50" s="608" t="s">
        <v>58</v>
      </c>
      <c r="G50" s="608" t="s">
        <v>59</v>
      </c>
      <c r="H50" s="608" t="s">
        <v>60</v>
      </c>
      <c r="I50" s="608" t="s">
        <v>61</v>
      </c>
      <c r="J50" s="608" t="s">
        <v>62</v>
      </c>
      <c r="K50" s="608" t="s">
        <v>63</v>
      </c>
      <c r="L50" s="608" t="s">
        <v>64</v>
      </c>
    </row>
    <row r="51" spans="1:12" customFormat="1" ht="20.100000000000001" customHeight="1">
      <c r="A51" s="205"/>
      <c r="B51" s="609"/>
      <c r="C51" s="609"/>
      <c r="D51" s="621"/>
      <c r="E51" s="622"/>
      <c r="F51" s="609"/>
      <c r="G51" s="609"/>
      <c r="H51" s="609"/>
      <c r="I51" s="609"/>
      <c r="J51" s="609"/>
      <c r="K51" s="609"/>
      <c r="L51" s="609"/>
    </row>
    <row r="52" spans="1:12" customFormat="1" ht="20.100000000000001" customHeight="1">
      <c r="A52" s="596" t="s">
        <v>65</v>
      </c>
      <c r="B52" s="384">
        <v>1</v>
      </c>
      <c r="C52" s="517"/>
      <c r="D52" s="583"/>
      <c r="E52" s="583"/>
      <c r="F52" s="518"/>
      <c r="G52" s="518"/>
      <c r="H52" s="518"/>
      <c r="I52" s="518"/>
      <c r="J52" s="519"/>
      <c r="K52" s="520" t="str">
        <f>IF(C52=0,"",J52*C52)</f>
        <v/>
      </c>
      <c r="L52" s="521" t="str">
        <f>IF(OR(J52=0,K52=""),"-","R$ "&amp;TEXT(J52/I52,"0.000,00")&amp;"/m2")</f>
        <v>-</v>
      </c>
    </row>
    <row r="53" spans="1:12" customFormat="1" ht="20.100000000000001" customHeight="1">
      <c r="A53" s="596"/>
      <c r="B53" s="384">
        <f>B52+1</f>
        <v>2</v>
      </c>
      <c r="C53" s="517"/>
      <c r="D53" s="583"/>
      <c r="E53" s="583"/>
      <c r="F53" s="518"/>
      <c r="G53" s="518"/>
      <c r="H53" s="518"/>
      <c r="I53" s="518"/>
      <c r="J53" s="519"/>
      <c r="K53" s="520" t="str">
        <f>IF(C53=0,"",J53*C53)</f>
        <v/>
      </c>
      <c r="L53" s="521" t="str">
        <f t="shared" ref="L53:L66" si="0">IF(OR(J53=0,K53=""),"-","R$ "&amp;TEXT(J53/I53,"0.000,00")&amp;"/m2")</f>
        <v>-</v>
      </c>
    </row>
    <row r="54" spans="1:12" customFormat="1" ht="20.100000000000001" customHeight="1">
      <c r="A54" s="596"/>
      <c r="B54" s="384">
        <v>3</v>
      </c>
      <c r="C54" s="517"/>
      <c r="D54" s="583"/>
      <c r="E54" s="583"/>
      <c r="F54" s="522"/>
      <c r="G54" s="522"/>
      <c r="H54" s="522"/>
      <c r="I54" s="522"/>
      <c r="J54" s="519"/>
      <c r="K54" s="520" t="str">
        <f t="shared" ref="K54:K66" si="1">IF(C54=0,"",J54*C54)</f>
        <v/>
      </c>
      <c r="L54" s="521" t="str">
        <f t="shared" si="0"/>
        <v>-</v>
      </c>
    </row>
    <row r="55" spans="1:12" customFormat="1" ht="20.100000000000001" customHeight="1">
      <c r="A55" s="596"/>
      <c r="B55" s="384">
        <v>4</v>
      </c>
      <c r="C55" s="517"/>
      <c r="D55" s="583"/>
      <c r="E55" s="583"/>
      <c r="F55" s="522"/>
      <c r="G55" s="522"/>
      <c r="H55" s="522"/>
      <c r="I55" s="522"/>
      <c r="J55" s="519"/>
      <c r="K55" s="520" t="str">
        <f t="shared" si="1"/>
        <v/>
      </c>
      <c r="L55" s="521" t="str">
        <f t="shared" si="0"/>
        <v>-</v>
      </c>
    </row>
    <row r="56" spans="1:12" customFormat="1" ht="20.100000000000001" customHeight="1">
      <c r="A56" s="596"/>
      <c r="B56" s="384">
        <v>5</v>
      </c>
      <c r="C56" s="517"/>
      <c r="D56" s="583"/>
      <c r="E56" s="583"/>
      <c r="F56" s="522"/>
      <c r="G56" s="522"/>
      <c r="H56" s="522"/>
      <c r="I56" s="522"/>
      <c r="J56" s="519"/>
      <c r="K56" s="520" t="str">
        <f t="shared" si="1"/>
        <v/>
      </c>
      <c r="L56" s="521" t="str">
        <f t="shared" si="0"/>
        <v>-</v>
      </c>
    </row>
    <row r="57" spans="1:12" customFormat="1" ht="20.100000000000001" customHeight="1">
      <c r="A57" s="596"/>
      <c r="B57" s="384">
        <v>6</v>
      </c>
      <c r="C57" s="517"/>
      <c r="D57" s="583"/>
      <c r="E57" s="583"/>
      <c r="F57" s="522"/>
      <c r="G57" s="522"/>
      <c r="H57" s="522"/>
      <c r="I57" s="522"/>
      <c r="J57" s="519"/>
      <c r="K57" s="520" t="str">
        <f t="shared" ref="K57:K61" si="2">IF(C57=0,"",J57*C57)</f>
        <v/>
      </c>
      <c r="L57" s="521" t="str">
        <f t="shared" ref="L57:L61" si="3">IF(OR(J57=0,K57=""),"-","R$ "&amp;TEXT(J57/I57,"0.000,00")&amp;"/m2")</f>
        <v>-</v>
      </c>
    </row>
    <row r="58" spans="1:12" customFormat="1" ht="20.100000000000001" customHeight="1">
      <c r="A58" s="596"/>
      <c r="B58" s="384">
        <v>7</v>
      </c>
      <c r="C58" s="517"/>
      <c r="D58" s="583"/>
      <c r="E58" s="583"/>
      <c r="F58" s="522"/>
      <c r="G58" s="522"/>
      <c r="H58" s="522"/>
      <c r="I58" s="522"/>
      <c r="J58" s="519"/>
      <c r="K58" s="520" t="str">
        <f t="shared" si="2"/>
        <v/>
      </c>
      <c r="L58" s="521" t="str">
        <f t="shared" si="3"/>
        <v>-</v>
      </c>
    </row>
    <row r="59" spans="1:12" customFormat="1" ht="20.100000000000001" customHeight="1">
      <c r="A59" s="596"/>
      <c r="B59" s="384">
        <v>8</v>
      </c>
      <c r="C59" s="517"/>
      <c r="D59" s="583"/>
      <c r="E59" s="583"/>
      <c r="F59" s="522"/>
      <c r="G59" s="522"/>
      <c r="H59" s="522"/>
      <c r="I59" s="522"/>
      <c r="J59" s="519"/>
      <c r="K59" s="520" t="str">
        <f t="shared" si="2"/>
        <v/>
      </c>
      <c r="L59" s="521" t="str">
        <f t="shared" si="3"/>
        <v>-</v>
      </c>
    </row>
    <row r="60" spans="1:12" customFormat="1" ht="20.100000000000001" customHeight="1">
      <c r="A60" s="596"/>
      <c r="B60" s="384">
        <v>9</v>
      </c>
      <c r="C60" s="517"/>
      <c r="D60" s="583"/>
      <c r="E60" s="583"/>
      <c r="F60" s="522"/>
      <c r="G60" s="522"/>
      <c r="H60" s="522"/>
      <c r="I60" s="522"/>
      <c r="J60" s="519"/>
      <c r="K60" s="520" t="str">
        <f t="shared" si="2"/>
        <v/>
      </c>
      <c r="L60" s="521" t="str">
        <f t="shared" si="3"/>
        <v>-</v>
      </c>
    </row>
    <row r="61" spans="1:12" customFormat="1" ht="20.100000000000001" customHeight="1">
      <c r="A61" s="596"/>
      <c r="B61" s="384">
        <v>10</v>
      </c>
      <c r="C61" s="517"/>
      <c r="D61" s="583"/>
      <c r="E61" s="583"/>
      <c r="F61" s="522"/>
      <c r="G61" s="522"/>
      <c r="H61" s="522"/>
      <c r="I61" s="522"/>
      <c r="J61" s="519"/>
      <c r="K61" s="520" t="str">
        <f t="shared" si="2"/>
        <v/>
      </c>
      <c r="L61" s="521" t="str">
        <f t="shared" si="3"/>
        <v>-</v>
      </c>
    </row>
    <row r="62" spans="1:12" customFormat="1" ht="20.100000000000001" customHeight="1">
      <c r="A62" s="596"/>
      <c r="B62" s="384">
        <v>11</v>
      </c>
      <c r="C62" s="517"/>
      <c r="D62" s="583"/>
      <c r="E62" s="583"/>
      <c r="F62" s="522"/>
      <c r="G62" s="522"/>
      <c r="H62" s="522"/>
      <c r="I62" s="522"/>
      <c r="J62" s="519"/>
      <c r="K62" s="520" t="str">
        <f t="shared" si="1"/>
        <v/>
      </c>
      <c r="L62" s="521" t="str">
        <f t="shared" si="0"/>
        <v>-</v>
      </c>
    </row>
    <row r="63" spans="1:12" customFormat="1" ht="20.100000000000001" customHeight="1">
      <c r="A63" s="596"/>
      <c r="B63" s="384">
        <v>12</v>
      </c>
      <c r="C63" s="517"/>
      <c r="D63" s="583"/>
      <c r="E63" s="583"/>
      <c r="F63" s="522"/>
      <c r="G63" s="522"/>
      <c r="H63" s="522"/>
      <c r="I63" s="522"/>
      <c r="J63" s="519"/>
      <c r="K63" s="520" t="str">
        <f t="shared" si="1"/>
        <v/>
      </c>
      <c r="L63" s="521" t="str">
        <f t="shared" si="0"/>
        <v>-</v>
      </c>
    </row>
    <row r="64" spans="1:12" customFormat="1" ht="20.100000000000001" customHeight="1">
      <c r="A64" s="596"/>
      <c r="B64" s="384">
        <v>13</v>
      </c>
      <c r="C64" s="517"/>
      <c r="D64" s="583"/>
      <c r="E64" s="583"/>
      <c r="F64" s="522"/>
      <c r="G64" s="522"/>
      <c r="H64" s="522"/>
      <c r="I64" s="522"/>
      <c r="J64" s="519"/>
      <c r="K64" s="520" t="str">
        <f t="shared" si="1"/>
        <v/>
      </c>
      <c r="L64" s="521" t="str">
        <f t="shared" si="0"/>
        <v>-</v>
      </c>
    </row>
    <row r="65" spans="1:12" customFormat="1" ht="20.100000000000001" customHeight="1">
      <c r="A65" s="596"/>
      <c r="B65" s="384">
        <v>14</v>
      </c>
      <c r="C65" s="517"/>
      <c r="D65" s="583"/>
      <c r="E65" s="583"/>
      <c r="F65" s="522"/>
      <c r="G65" s="522"/>
      <c r="H65" s="522"/>
      <c r="I65" s="522"/>
      <c r="J65" s="519"/>
      <c r="K65" s="520" t="str">
        <f t="shared" si="1"/>
        <v/>
      </c>
      <c r="L65" s="521" t="str">
        <f t="shared" si="0"/>
        <v>-</v>
      </c>
    </row>
    <row r="66" spans="1:12" customFormat="1" ht="20.100000000000001" customHeight="1">
      <c r="A66" s="596"/>
      <c r="B66" s="384">
        <v>15</v>
      </c>
      <c r="C66" s="517"/>
      <c r="D66" s="583"/>
      <c r="E66" s="583"/>
      <c r="F66" s="522"/>
      <c r="G66" s="522"/>
      <c r="H66" s="522"/>
      <c r="I66" s="522"/>
      <c r="J66" s="519"/>
      <c r="K66" s="520" t="str">
        <f t="shared" si="1"/>
        <v/>
      </c>
      <c r="L66" s="521" t="str">
        <f t="shared" si="0"/>
        <v>-</v>
      </c>
    </row>
    <row r="67" spans="1:12" customFormat="1" ht="20.100000000000001" customHeight="1">
      <c r="A67" s="596"/>
      <c r="B67" s="385"/>
      <c r="C67" s="380">
        <f>SUM(C52:C66)</f>
        <v>0</v>
      </c>
      <c r="D67" s="592"/>
      <c r="E67" s="593"/>
      <c r="F67" s="381">
        <f>SUMPRODUCT($C$52:$C$66,F52:F66)</f>
        <v>0</v>
      </c>
      <c r="G67" s="381">
        <f>SUMPRODUCT($C$52:$C$66,G52:G66)</f>
        <v>0</v>
      </c>
      <c r="H67" s="381">
        <f>SUMPRODUCT($C$52:$C$66,H52:H66)</f>
        <v>0</v>
      </c>
      <c r="I67" s="381">
        <f>SUMPRODUCT($C$52:$C$66,I52:I66)</f>
        <v>0</v>
      </c>
      <c r="J67" s="382">
        <f>SUMPRODUCT($C$52:$C$66,J52:J66)</f>
        <v>0</v>
      </c>
      <c r="K67" s="383">
        <f>SUM(K52:K66)</f>
        <v>0</v>
      </c>
      <c r="L67" s="383"/>
    </row>
    <row r="68" spans="1:12" ht="20.100000000000001" customHeight="1">
      <c r="B68" s="96"/>
      <c r="C68" s="79"/>
      <c r="D68" s="79"/>
      <c r="E68" s="79"/>
      <c r="F68" s="79"/>
      <c r="G68" s="79"/>
      <c r="H68" s="79"/>
      <c r="I68" s="97"/>
      <c r="J68" s="92"/>
      <c r="K68" s="79"/>
    </row>
    <row r="69" spans="1:12" ht="20.100000000000001" customHeight="1">
      <c r="B69" s="96"/>
      <c r="C69" s="79"/>
      <c r="D69" s="79"/>
      <c r="E69" s="79"/>
      <c r="F69" s="79"/>
      <c r="G69" s="79"/>
      <c r="H69" s="79"/>
      <c r="I69" s="97"/>
      <c r="J69" s="92"/>
      <c r="K69" s="79"/>
    </row>
    <row r="70" spans="1:12" ht="20.100000000000001" customHeight="1">
      <c r="B70" s="321" t="s">
        <v>66</v>
      </c>
      <c r="C70" s="79"/>
      <c r="D70" s="79"/>
      <c r="E70" s="79"/>
      <c r="F70" s="79"/>
      <c r="G70" s="79"/>
      <c r="H70" s="79"/>
      <c r="I70" s="79"/>
      <c r="J70" s="79"/>
      <c r="K70" s="79"/>
    </row>
    <row r="71" spans="1:12" ht="20.100000000000001" customHeight="1">
      <c r="B71" s="610" t="s">
        <v>67</v>
      </c>
      <c r="C71" s="610"/>
      <c r="D71" s="523">
        <v>0</v>
      </c>
      <c r="E71" s="98"/>
      <c r="F71" s="98"/>
      <c r="I71" s="98"/>
      <c r="J71" s="87" t="s">
        <v>68</v>
      </c>
      <c r="K71" s="524"/>
      <c r="L71" s="79" t="s">
        <v>69</v>
      </c>
    </row>
    <row r="72" spans="1:12" ht="9.75" customHeight="1">
      <c r="B72" s="79"/>
      <c r="C72" s="79"/>
      <c r="D72" s="79"/>
      <c r="E72" s="79"/>
      <c r="F72" s="79"/>
      <c r="G72" s="79"/>
      <c r="H72" s="79"/>
      <c r="I72" s="79"/>
      <c r="J72" s="79"/>
      <c r="K72" s="79"/>
    </row>
    <row r="73" spans="1:12" ht="20.100000000000001" customHeight="1">
      <c r="B73" s="85" t="s">
        <v>70</v>
      </c>
      <c r="C73" s="79"/>
      <c r="D73" s="79"/>
      <c r="E73" s="79"/>
      <c r="F73" s="79"/>
      <c r="G73" s="79"/>
      <c r="H73" s="79"/>
      <c r="I73" s="79"/>
      <c r="J73" s="79"/>
      <c r="K73" s="79"/>
    </row>
    <row r="74" spans="1:12" ht="20.100000000000001" customHeight="1">
      <c r="B74" s="615"/>
      <c r="C74" s="616"/>
      <c r="D74" s="616"/>
      <c r="E74" s="616"/>
      <c r="F74" s="616"/>
      <c r="G74" s="616"/>
      <c r="H74" s="616"/>
      <c r="I74" s="616"/>
      <c r="J74" s="616"/>
      <c r="K74" s="616"/>
      <c r="L74" s="616"/>
    </row>
    <row r="75" spans="1:12" ht="20.100000000000001" customHeight="1">
      <c r="B75" s="615"/>
      <c r="C75" s="616"/>
      <c r="D75" s="616"/>
      <c r="E75" s="616"/>
      <c r="F75" s="616"/>
      <c r="G75" s="616"/>
      <c r="H75" s="616"/>
      <c r="I75" s="616"/>
      <c r="J75" s="616"/>
      <c r="K75" s="616"/>
      <c r="L75" s="616"/>
    </row>
    <row r="76" spans="1:12" ht="20.100000000000001" customHeight="1">
      <c r="B76" s="615"/>
      <c r="C76" s="616"/>
      <c r="D76" s="616"/>
      <c r="E76" s="616"/>
      <c r="F76" s="616"/>
      <c r="G76" s="616"/>
      <c r="H76" s="616"/>
      <c r="I76" s="616"/>
      <c r="J76" s="616"/>
      <c r="K76" s="616"/>
      <c r="L76" s="616"/>
    </row>
    <row r="77" spans="1:12" ht="20.100000000000001" customHeight="1">
      <c r="B77" s="615"/>
      <c r="C77" s="616"/>
      <c r="D77" s="616"/>
      <c r="E77" s="616"/>
      <c r="F77" s="616"/>
      <c r="G77" s="616"/>
      <c r="H77" s="616"/>
      <c r="I77" s="616"/>
      <c r="J77" s="616"/>
      <c r="K77" s="616"/>
      <c r="L77" s="616"/>
    </row>
    <row r="78" spans="1:12" ht="9.9499999999999993" customHeight="1">
      <c r="B78" s="79"/>
      <c r="C78" s="79"/>
      <c r="D78" s="79"/>
      <c r="E78" s="79"/>
      <c r="F78" s="79"/>
      <c r="G78" s="79"/>
      <c r="H78" s="79"/>
      <c r="I78" s="79"/>
      <c r="J78" s="79"/>
      <c r="K78" s="79"/>
    </row>
    <row r="79" spans="1:12" ht="17.25">
      <c r="B79" s="321" t="s">
        <v>71</v>
      </c>
      <c r="C79" s="79"/>
      <c r="D79" s="79"/>
      <c r="E79" s="79"/>
      <c r="F79" s="79"/>
      <c r="G79" s="87" t="s">
        <v>72</v>
      </c>
      <c r="H79" s="526">
        <f>'Orçamento Detalhado'!H7</f>
        <v>44593</v>
      </c>
      <c r="I79" s="91"/>
      <c r="J79" s="92"/>
      <c r="K79" s="79"/>
    </row>
    <row r="80" spans="1:12">
      <c r="B80" s="79"/>
      <c r="C80" s="79"/>
      <c r="D80" s="79"/>
      <c r="E80" s="79"/>
      <c r="F80" s="79"/>
      <c r="G80" s="79"/>
      <c r="H80" s="79"/>
      <c r="I80" s="79"/>
      <c r="J80" s="79"/>
      <c r="K80" s="79"/>
    </row>
    <row r="81" spans="2:12" ht="20.100000000000001" customHeight="1" thickBot="1">
      <c r="C81" s="253" t="s">
        <v>73</v>
      </c>
      <c r="D81" s="254"/>
      <c r="E81" s="254"/>
      <c r="F81" s="254"/>
      <c r="G81" s="254"/>
      <c r="H81" s="254"/>
      <c r="I81" s="254"/>
      <c r="J81" s="79"/>
      <c r="K81" s="79"/>
    </row>
    <row r="82" spans="2:12" ht="20.100000000000001" customHeight="1" thickBot="1">
      <c r="C82" s="255"/>
      <c r="D82" s="525">
        <f>'Orçamento Detalhado'!H2</f>
        <v>0</v>
      </c>
      <c r="E82" s="345" t="s">
        <v>74</v>
      </c>
      <c r="G82" s="254"/>
      <c r="H82" s="254"/>
      <c r="I82" s="613" t="s">
        <v>75</v>
      </c>
      <c r="J82" s="614"/>
      <c r="K82" s="529">
        <f>D82</f>
        <v>0</v>
      </c>
    </row>
    <row r="83" spans="2:12" ht="20.100000000000001" customHeight="1">
      <c r="C83" s="254"/>
      <c r="D83" s="254"/>
      <c r="E83" s="346"/>
      <c r="G83" s="254"/>
      <c r="H83" s="254"/>
      <c r="I83" s="254"/>
      <c r="J83" s="79"/>
      <c r="K83" s="79"/>
    </row>
    <row r="84" spans="2:12" ht="20.100000000000001" customHeight="1" thickBot="1">
      <c r="C84" s="253" t="s">
        <v>76</v>
      </c>
      <c r="D84" s="254"/>
      <c r="E84" s="346"/>
      <c r="G84" s="254"/>
      <c r="H84" s="254"/>
      <c r="I84" s="254"/>
      <c r="J84" s="79"/>
      <c r="K84" s="79"/>
    </row>
    <row r="85" spans="2:12" ht="20.100000000000001" customHeight="1">
      <c r="C85" s="258"/>
      <c r="D85" s="525">
        <f>'Orçamento Detalhado'!H529</f>
        <v>0</v>
      </c>
      <c r="E85" s="345" t="s">
        <v>77</v>
      </c>
      <c r="G85" s="255" t="s">
        <v>78</v>
      </c>
      <c r="H85" s="527" t="str">
        <f>IFERROR(ROUND(L85/D85,2)-1,"")</f>
        <v/>
      </c>
      <c r="K85" s="255" t="s">
        <v>79</v>
      </c>
      <c r="L85" s="528">
        <f>'Orçamento Detalhado'!J529</f>
        <v>0</v>
      </c>
    </row>
    <row r="86" spans="2:12" ht="20.100000000000001" customHeight="1" thickBot="1">
      <c r="C86" s="258"/>
      <c r="D86" s="259"/>
      <c r="E86" s="347"/>
      <c r="G86" s="256"/>
      <c r="H86" s="257"/>
      <c r="K86" s="255"/>
      <c r="L86" s="259"/>
    </row>
    <row r="87" spans="2:12" ht="20.100000000000001" customHeight="1" thickBot="1">
      <c r="C87" s="253" t="s">
        <v>80</v>
      </c>
      <c r="D87" s="254"/>
      <c r="E87" s="347"/>
      <c r="G87" s="254"/>
      <c r="H87" s="254"/>
      <c r="K87" s="254"/>
      <c r="L87" s="254"/>
    </row>
    <row r="88" spans="2:12" ht="20.100000000000001" customHeight="1">
      <c r="C88" s="258"/>
      <c r="D88" s="525">
        <f>'Orçamento Detalhado'!H530</f>
        <v>0</v>
      </c>
      <c r="E88" s="345" t="s">
        <v>77</v>
      </c>
      <c r="G88" s="255" t="s">
        <v>78</v>
      </c>
      <c r="H88" s="527" t="str">
        <f>IFERROR(ROUND(L88/D88,2)-1,"")</f>
        <v/>
      </c>
      <c r="K88" s="255" t="s">
        <v>79</v>
      </c>
      <c r="L88" s="528">
        <f>'Orçamento Detalhado'!J530</f>
        <v>0</v>
      </c>
    </row>
    <row r="89" spans="2:12" ht="20.100000000000001" customHeight="1" thickBot="1">
      <c r="C89" s="258"/>
      <c r="D89" s="259"/>
      <c r="E89" s="347"/>
      <c r="G89" s="256"/>
      <c r="H89" s="257"/>
      <c r="K89" s="255"/>
      <c r="L89" s="259"/>
    </row>
    <row r="90" spans="2:12" ht="20.100000000000001" customHeight="1" thickBot="1">
      <c r="C90" s="253" t="s">
        <v>81</v>
      </c>
      <c r="D90" s="254"/>
      <c r="E90" s="347"/>
      <c r="G90" s="254"/>
      <c r="H90" s="254"/>
      <c r="K90" s="254"/>
      <c r="L90" s="254"/>
    </row>
    <row r="91" spans="2:12" ht="20.100000000000001" customHeight="1">
      <c r="C91" s="258"/>
      <c r="D91" s="525">
        <f>'Orçamento Detalhado'!H531</f>
        <v>0</v>
      </c>
      <c r="E91" s="345" t="s">
        <v>77</v>
      </c>
      <c r="G91" s="255" t="s">
        <v>78</v>
      </c>
      <c r="H91" s="527" t="str">
        <f>IFERROR(ROUND(L91/D91,2)-1,"")</f>
        <v/>
      </c>
      <c r="K91" s="255" t="s">
        <v>79</v>
      </c>
      <c r="L91" s="528">
        <f>'Orçamento Detalhado'!J531</f>
        <v>0</v>
      </c>
    </row>
    <row r="92" spans="2:12" ht="20.100000000000001" customHeight="1" thickBot="1">
      <c r="C92" s="258"/>
      <c r="D92" s="259"/>
      <c r="E92" s="347"/>
      <c r="G92" s="256"/>
      <c r="H92" s="257"/>
      <c r="K92" s="255"/>
      <c r="L92" s="259"/>
    </row>
    <row r="93" spans="2:12" ht="20.100000000000001" customHeight="1" thickBot="1">
      <c r="C93" s="253" t="s">
        <v>82</v>
      </c>
      <c r="D93" s="254"/>
      <c r="E93" s="347"/>
      <c r="G93" s="254"/>
      <c r="H93" s="254"/>
      <c r="K93" s="254"/>
      <c r="L93" s="254"/>
    </row>
    <row r="94" spans="2:12" ht="20.100000000000001" customHeight="1">
      <c r="C94" s="258"/>
      <c r="D94" s="525">
        <f>'Orçamento Detalhado'!H532</f>
        <v>0</v>
      </c>
      <c r="E94" s="345" t="s">
        <v>77</v>
      </c>
      <c r="G94" s="255" t="s">
        <v>78</v>
      </c>
      <c r="H94" s="527" t="str">
        <f>IFERROR(ROUND(L94/D94,2)-1,"")</f>
        <v/>
      </c>
      <c r="K94" s="255" t="s">
        <v>79</v>
      </c>
      <c r="L94" s="528">
        <f>'Orçamento Detalhado'!J532</f>
        <v>0</v>
      </c>
    </row>
    <row r="95" spans="2:12" ht="20.100000000000001" customHeight="1" thickBot="1">
      <c r="B95" s="258"/>
      <c r="C95" s="255"/>
      <c r="D95" s="259"/>
      <c r="E95" s="256"/>
      <c r="F95" s="257"/>
      <c r="G95" s="254"/>
      <c r="H95" s="255"/>
      <c r="K95" s="259"/>
      <c r="L95" s="95"/>
    </row>
    <row r="96" spans="2:12" ht="20.100000000000001" customHeight="1">
      <c r="B96" s="258"/>
      <c r="C96" s="274"/>
      <c r="D96" s="275"/>
      <c r="E96" s="276"/>
      <c r="F96" s="277"/>
      <c r="G96"/>
      <c r="H96"/>
      <c r="I96" s="612" t="s">
        <v>83</v>
      </c>
      <c r="J96" s="585"/>
      <c r="K96" s="529">
        <f>L85+L88+L91+L94</f>
        <v>0</v>
      </c>
    </row>
    <row r="97" spans="2:16" ht="20.100000000000001" customHeight="1">
      <c r="B97" s="258"/>
      <c r="C97" s="274"/>
      <c r="D97" s="275"/>
      <c r="E97" s="279"/>
      <c r="F97" s="277"/>
      <c r="G97"/>
      <c r="I97" s="612"/>
      <c r="J97" s="585"/>
      <c r="K97" s="530" t="str">
        <f>IF(C67&gt;0,K96/$H$67,"")</f>
        <v/>
      </c>
    </row>
    <row r="98" spans="2:16" ht="20.100000000000001" customHeight="1">
      <c r="B98" s="94"/>
      <c r="C98" s="280"/>
      <c r="D98" s="281"/>
      <c r="E98" s="282"/>
      <c r="F98" s="283"/>
      <c r="G98" s="278"/>
      <c r="H98" s="280"/>
      <c r="I98" s="612"/>
      <c r="J98" s="585"/>
      <c r="K98" s="531" t="str">
        <f>IF(C67&gt;0,K96/$C$67,"")</f>
        <v/>
      </c>
    </row>
    <row r="99" spans="2:16" ht="20.100000000000001" customHeight="1">
      <c r="C99" s="93" t="s">
        <v>84</v>
      </c>
      <c r="D99" s="94"/>
      <c r="E99" s="79"/>
      <c r="F99" s="480"/>
      <c r="G99" s="79"/>
      <c r="H99" s="79"/>
      <c r="K99" s="79"/>
      <c r="L99" s="79"/>
    </row>
    <row r="100" spans="2:16" ht="20.100000000000001" customHeight="1">
      <c r="B100" s="82"/>
      <c r="D100" s="528">
        <f>'Quadro Resumo Orcamento'!C46</f>
        <v>0</v>
      </c>
      <c r="E100" s="348" t="s">
        <v>85</v>
      </c>
      <c r="F100" s="469" t="str">
        <f>IFERROR(IF(D100/K96&gt;0.005,"aceitável até 0,5% do custo de obra","OK"),"aceitável até 0,5% do custo de obra")</f>
        <v>aceitável até 0,5% do custo de obra</v>
      </c>
      <c r="G100" s="79"/>
      <c r="H100" s="79"/>
      <c r="J100" s="344" t="s">
        <v>86</v>
      </c>
      <c r="K100" s="529">
        <f>D100+D101</f>
        <v>0</v>
      </c>
      <c r="L100"/>
      <c r="P100" s="79"/>
    </row>
    <row r="101" spans="2:16" ht="20.100000000000001" customHeight="1">
      <c r="B101" s="82"/>
      <c r="D101" s="528">
        <f>'Quadro Resumo Orcamento'!C49</f>
        <v>0</v>
      </c>
      <c r="E101" s="348" t="s">
        <v>87</v>
      </c>
      <c r="F101" s="469" t="str">
        <f>IFERROR(IF(D101/K113&gt;0.02,"aceitável até 2% do VGV","OK"),"aceitável até 2% do VGV")</f>
        <v>aceitável até 2% do VGV</v>
      </c>
      <c r="G101" s="79"/>
      <c r="H101" s="79"/>
      <c r="K101" s="531" t="str">
        <f>IF(C67&gt;0,K100/$C$67,"")</f>
        <v/>
      </c>
      <c r="L101"/>
      <c r="P101" s="79"/>
    </row>
    <row r="102" spans="2:16" ht="20.100000000000001" customHeight="1">
      <c r="C102" s="82"/>
      <c r="F102" s="82"/>
      <c r="H102"/>
      <c r="K102"/>
      <c r="L102"/>
    </row>
    <row r="103" spans="2:16" ht="20.100000000000001" customHeight="1">
      <c r="B103" s="93" t="s">
        <v>88</v>
      </c>
      <c r="C103" s="255"/>
      <c r="D103" s="256"/>
      <c r="E103" s="256"/>
      <c r="F103" s="257"/>
      <c r="G103" s="591" t="s">
        <v>89</v>
      </c>
      <c r="H103" s="591"/>
      <c r="J103" s="590" t="s">
        <v>90</v>
      </c>
      <c r="K103" s="590"/>
      <c r="L103" s="590"/>
    </row>
    <row r="104" spans="2:16" ht="20.100000000000001" customHeight="1">
      <c r="B104" s="586" t="s">
        <v>91</v>
      </c>
      <c r="C104" s="587"/>
      <c r="D104" s="587"/>
      <c r="E104" s="587"/>
      <c r="F104" s="82"/>
      <c r="G104" s="594"/>
      <c r="H104" s="595"/>
      <c r="J104" s="588"/>
      <c r="K104" s="589"/>
      <c r="L104" s="589"/>
    </row>
    <row r="105" spans="2:16" ht="20.100000000000001" customHeight="1">
      <c r="B105" s="586"/>
      <c r="C105" s="587"/>
      <c r="D105" s="587"/>
      <c r="E105" s="587"/>
      <c r="F105" s="82"/>
      <c r="G105" s="594"/>
      <c r="H105" s="595"/>
      <c r="J105" s="588"/>
      <c r="K105" s="589"/>
      <c r="L105" s="589"/>
    </row>
    <row r="106" spans="2:16" ht="20.100000000000001" customHeight="1">
      <c r="B106" s="586"/>
      <c r="C106" s="587"/>
      <c r="D106" s="587"/>
      <c r="E106" s="587"/>
      <c r="F106" s="82"/>
      <c r="G106" s="534"/>
      <c r="H106" s="535"/>
      <c r="J106" s="532"/>
      <c r="K106" s="533"/>
      <c r="L106" s="533"/>
    </row>
    <row r="107" spans="2:16" ht="20.100000000000001" customHeight="1">
      <c r="B107" s="586"/>
      <c r="C107" s="587"/>
      <c r="D107" s="587"/>
      <c r="E107" s="587"/>
      <c r="F107" s="82"/>
      <c r="G107" s="594"/>
      <c r="H107" s="595"/>
      <c r="J107" s="588"/>
      <c r="K107" s="589"/>
      <c r="L107" s="589"/>
    </row>
    <row r="108" spans="2:16" ht="20.100000000000001" customHeight="1" thickBot="1">
      <c r="B108" s="258"/>
      <c r="C108" s="258"/>
      <c r="D108" s="258"/>
      <c r="E108" s="258"/>
      <c r="F108" s="258"/>
      <c r="G108" s="258"/>
      <c r="H108" s="258"/>
      <c r="I108" s="258"/>
      <c r="J108" s="258"/>
      <c r="K108" s="258"/>
      <c r="L108" s="258"/>
    </row>
    <row r="109" spans="2:16" ht="20.100000000000001" customHeight="1">
      <c r="E109" s="273"/>
      <c r="H109" s="284"/>
      <c r="I109" s="612" t="s">
        <v>92</v>
      </c>
      <c r="J109" s="585"/>
      <c r="K109" s="529">
        <f>K82+K100+K96</f>
        <v>0</v>
      </c>
      <c r="O109" s="288"/>
    </row>
    <row r="110" spans="2:16" ht="20.100000000000001" customHeight="1">
      <c r="E110" s="296"/>
      <c r="H110" s="284"/>
      <c r="I110" s="612"/>
      <c r="J110" s="585"/>
      <c r="K110" s="530" t="str">
        <f>IF(C67&gt;0,K109/$H$67,"")</f>
        <v/>
      </c>
    </row>
    <row r="111" spans="2:16" ht="20.100000000000001" customHeight="1">
      <c r="E111" s="296"/>
      <c r="G111" s="79"/>
      <c r="H111" s="284"/>
      <c r="I111" s="612"/>
      <c r="J111" s="585"/>
      <c r="K111" s="531" t="str">
        <f>IF(C67&gt;1,K109/$C$67,"")</f>
        <v/>
      </c>
    </row>
    <row r="112" spans="2:16" ht="20.100000000000001" customHeight="1">
      <c r="B112" s="93" t="s">
        <v>93</v>
      </c>
      <c r="C112" s="94"/>
      <c r="D112" s="296"/>
      <c r="E112" s="296"/>
      <c r="F112" s="82"/>
      <c r="G112" s="591" t="s">
        <v>89</v>
      </c>
      <c r="H112" s="591"/>
      <c r="J112"/>
      <c r="K112" s="182"/>
    </row>
    <row r="113" spans="2:15" ht="20.100000000000001" customHeight="1">
      <c r="B113" s="586" t="s">
        <v>94</v>
      </c>
      <c r="C113" s="587"/>
      <c r="D113" s="587"/>
      <c r="E113" s="587"/>
      <c r="F113" s="82"/>
      <c r="G113" s="594">
        <f>K109-K113</f>
        <v>0</v>
      </c>
      <c r="H113" s="595"/>
      <c r="I113" s="584" t="s">
        <v>95</v>
      </c>
      <c r="J113" s="585"/>
      <c r="K113" s="529">
        <f>K67</f>
        <v>0</v>
      </c>
      <c r="O113" s="288"/>
    </row>
    <row r="114" spans="2:15" ht="20.100000000000001" customHeight="1">
      <c r="B114" s="586"/>
      <c r="C114" s="587"/>
      <c r="D114" s="587"/>
      <c r="E114" s="587"/>
      <c r="F114" s="82"/>
      <c r="G114" s="594"/>
      <c r="H114" s="595"/>
      <c r="I114" s="584"/>
      <c r="J114" s="585"/>
      <c r="K114" s="531" t="str">
        <f>IF(C67&gt;1,K113/$C$67,"")</f>
        <v/>
      </c>
    </row>
    <row r="115" spans="2:15" ht="20.100000000000001" customHeight="1" thickBot="1">
      <c r="B115" s="586"/>
      <c r="C115" s="587"/>
      <c r="D115" s="587"/>
      <c r="E115" s="587"/>
      <c r="F115" s="82"/>
      <c r="G115" s="594"/>
      <c r="H115" s="595"/>
      <c r="K115" s="259"/>
      <c r="L115" s="95"/>
    </row>
    <row r="116" spans="2:15" ht="20.100000000000001" customHeight="1">
      <c r="E116" s="256"/>
      <c r="F116" s="257"/>
      <c r="G116" s="254"/>
      <c r="H116" s="255"/>
      <c r="K116" s="259"/>
      <c r="L116" s="95"/>
    </row>
    <row r="117" spans="2:15" ht="20.100000000000001" customHeight="1">
      <c r="B117" s="78" t="s">
        <v>96</v>
      </c>
      <c r="C117" s="98"/>
      <c r="D117" s="79"/>
      <c r="E117" s="79"/>
      <c r="F117" s="79"/>
      <c r="G117" s="79"/>
      <c r="H117" s="79"/>
      <c r="I117" s="79"/>
      <c r="J117" s="79"/>
      <c r="K117" s="79"/>
    </row>
    <row r="118" spans="2:15" ht="20.100000000000001" customHeight="1">
      <c r="B118" s="611"/>
      <c r="C118" s="611"/>
      <c r="D118" s="611"/>
      <c r="E118" s="611"/>
      <c r="F118" s="611"/>
      <c r="G118" s="611"/>
      <c r="H118" s="611"/>
      <c r="I118" s="611"/>
      <c r="J118" s="611"/>
      <c r="K118" s="611"/>
      <c r="L118" s="611"/>
    </row>
    <row r="119" spans="2:15" ht="20.100000000000001" customHeight="1">
      <c r="B119" s="611"/>
      <c r="C119" s="611"/>
      <c r="D119" s="611"/>
      <c r="E119" s="611"/>
      <c r="F119" s="611"/>
      <c r="G119" s="611"/>
      <c r="H119" s="611"/>
      <c r="I119" s="611"/>
      <c r="J119" s="611"/>
      <c r="K119" s="611"/>
      <c r="L119" s="611"/>
    </row>
    <row r="120" spans="2:15" ht="20.100000000000001" customHeight="1">
      <c r="B120" s="611"/>
      <c r="C120" s="611"/>
      <c r="D120" s="611"/>
      <c r="E120" s="611"/>
      <c r="F120" s="611"/>
      <c r="G120" s="611"/>
      <c r="H120" s="611"/>
      <c r="I120" s="611"/>
      <c r="J120" s="611"/>
      <c r="K120" s="611"/>
      <c r="L120" s="611"/>
    </row>
    <row r="121" spans="2:15" ht="20.100000000000001" customHeight="1">
      <c r="B121" s="611"/>
      <c r="C121" s="611"/>
      <c r="D121" s="611"/>
      <c r="E121" s="611"/>
      <c r="F121" s="611"/>
      <c r="G121" s="611"/>
      <c r="H121" s="611"/>
      <c r="I121" s="611"/>
      <c r="J121" s="611"/>
      <c r="K121" s="611"/>
      <c r="L121" s="611"/>
    </row>
    <row r="122" spans="2:15" ht="20.100000000000001" customHeight="1">
      <c r="B122" s="611"/>
      <c r="C122" s="611"/>
      <c r="D122" s="611"/>
      <c r="E122" s="611"/>
      <c r="F122" s="611"/>
      <c r="G122" s="611"/>
      <c r="H122" s="611"/>
      <c r="I122" s="611"/>
      <c r="J122" s="611"/>
      <c r="K122" s="611"/>
      <c r="L122" s="611"/>
    </row>
    <row r="123" spans="2:15" ht="20.100000000000001" customHeight="1"/>
    <row r="124" spans="2:15" ht="20.100000000000001" customHeight="1">
      <c r="I124" s="580"/>
      <c r="J124" s="580"/>
      <c r="K124" s="580"/>
      <c r="L124" s="580"/>
    </row>
    <row r="125" spans="2:15" ht="20.100000000000001" customHeight="1">
      <c r="I125" s="580"/>
      <c r="J125" s="580"/>
      <c r="K125" s="580"/>
      <c r="L125" s="580"/>
    </row>
    <row r="126" spans="2:15" ht="20.100000000000001" customHeight="1">
      <c r="I126" s="581"/>
      <c r="J126" s="581"/>
      <c r="K126" s="581"/>
      <c r="L126" s="581"/>
    </row>
    <row r="127" spans="2:15" ht="20.100000000000001" customHeight="1">
      <c r="I127" s="361" t="s">
        <v>97</v>
      </c>
    </row>
    <row r="128" spans="2:15" ht="5.0999999999999996" customHeight="1">
      <c r="J128" s="362"/>
      <c r="K128" s="362"/>
      <c r="L128" s="362"/>
    </row>
    <row r="129" spans="9:12" ht="20.100000000000001" customHeight="1">
      <c r="I129" s="103" t="s">
        <v>98</v>
      </c>
      <c r="J129" s="578"/>
      <c r="K129" s="578"/>
      <c r="L129" s="578"/>
    </row>
    <row r="130" spans="9:12" ht="20.100000000000001" customHeight="1">
      <c r="I130" s="103" t="s">
        <v>99</v>
      </c>
      <c r="J130" s="578"/>
      <c r="K130" s="578"/>
      <c r="L130" s="578"/>
    </row>
    <row r="131" spans="9:12" ht="5.0999999999999996" customHeight="1">
      <c r="J131" s="362"/>
      <c r="K131" s="362"/>
      <c r="L131" s="362"/>
    </row>
    <row r="132" spans="9:12" ht="20.100000000000001" customHeight="1">
      <c r="I132" s="103" t="s">
        <v>100</v>
      </c>
      <c r="J132" s="578"/>
      <c r="K132" s="578"/>
      <c r="L132" s="578"/>
    </row>
    <row r="133" spans="9:12" ht="20.100000000000001" customHeight="1">
      <c r="I133" s="103" t="s">
        <v>101</v>
      </c>
      <c r="J133" s="579"/>
      <c r="K133" s="579"/>
      <c r="L133" s="579"/>
    </row>
    <row r="134" spans="9:12" ht="20.100000000000001" customHeight="1"/>
    <row r="135" spans="9:12" ht="20.100000000000001" customHeight="1"/>
    <row r="136" spans="9:12" ht="20.100000000000001" customHeight="1"/>
  </sheetData>
  <sheetProtection algorithmName="SHA-512" hashValue="a0synUp5aC8MfjenOY7ycR/a+l+H5CbAR3mN+m/kWSPCQuue72l1msqHOBVkfOmIWpacE+6B/A5ZYSQ6i3Ya9A==" saltValue="L31CkXE0dx+ERmP4otosfA==" spinCount="100000" sheet="1" objects="1" scenarios="1" formatCells="0" formatColumns="0" sort="0" autoFilter="0"/>
  <protectedRanges>
    <protectedRange sqref="B74:L77" name="Range1"/>
    <protectedRange sqref="B104:L107" name="Range2"/>
    <protectedRange sqref="B113:H115" name="Range3"/>
    <protectedRange sqref="B118:B119" name="Range4"/>
    <protectedRange sqref="B6" name="Range5"/>
    <protectedRange sqref="B8:L8" name="Range6"/>
    <protectedRange sqref="B10:L10" name="Range7"/>
    <protectedRange sqref="B12:L12" name="Range8"/>
    <protectedRange sqref="B14:L14" name="Range9"/>
    <protectedRange sqref="B16:L16" name="Range10"/>
    <protectedRange sqref="B18:L18" name="Range12"/>
    <protectedRange sqref="B20:L20" name="Range13"/>
    <protectedRange sqref="D23:D28" name="Range14"/>
    <protectedRange sqref="G23:H28" name="Range15"/>
    <protectedRange sqref="K23:L28" name="Range16"/>
    <protectedRange sqref="B31:L36" name="Range17"/>
    <protectedRange sqref="E39:E40" name="Range18"/>
    <protectedRange sqref="J39" name="Range19"/>
    <protectedRange sqref="C41:E42" name="Range20"/>
    <protectedRange sqref="D45:D47" name="Range21"/>
    <protectedRange sqref="G45:G46" name="Range22"/>
    <protectedRange sqref="K45:K47" name="Range23"/>
    <protectedRange sqref="B52:L66" name="Range24"/>
    <protectedRange sqref="D71" name="Range25"/>
    <protectedRange sqref="K71 H79" name="Range26"/>
    <protectedRange sqref="B113:H115" name="Range27"/>
    <protectedRange sqref="B118:L122" name="Range28"/>
    <protectedRange sqref="I124" name="Range29"/>
    <protectedRange sqref="J129:L133" name="Range30"/>
  </protectedRanges>
  <mergeCells count="102">
    <mergeCell ref="B6:L6"/>
    <mergeCell ref="J8:L8"/>
    <mergeCell ref="B8:I8"/>
    <mergeCell ref="B10:E10"/>
    <mergeCell ref="F10:I10"/>
    <mergeCell ref="K10:L10"/>
    <mergeCell ref="B20:D20"/>
    <mergeCell ref="E20:G20"/>
    <mergeCell ref="B12:H12"/>
    <mergeCell ref="B16:E16"/>
    <mergeCell ref="F16:H16"/>
    <mergeCell ref="B18:H18"/>
    <mergeCell ref="I12:L12"/>
    <mergeCell ref="G25:H25"/>
    <mergeCell ref="G50:G51"/>
    <mergeCell ref="I50:I51"/>
    <mergeCell ref="G28:H28"/>
    <mergeCell ref="B31:L36"/>
    <mergeCell ref="D50:E51"/>
    <mergeCell ref="F47:G47"/>
    <mergeCell ref="J39:K39"/>
    <mergeCell ref="K23:L23"/>
    <mergeCell ref="K24:L24"/>
    <mergeCell ref="K25:L25"/>
    <mergeCell ref="K26:L26"/>
    <mergeCell ref="K27:L27"/>
    <mergeCell ref="G23:H23"/>
    <mergeCell ref="G24:H24"/>
    <mergeCell ref="C41:E42"/>
    <mergeCell ref="B40:D40"/>
    <mergeCell ref="B71:C71"/>
    <mergeCell ref="B50:B51"/>
    <mergeCell ref="C50:C51"/>
    <mergeCell ref="D65:E65"/>
    <mergeCell ref="G113:H113"/>
    <mergeCell ref="J50:J51"/>
    <mergeCell ref="B24:C24"/>
    <mergeCell ref="B25:C25"/>
    <mergeCell ref="B118:L122"/>
    <mergeCell ref="I96:J98"/>
    <mergeCell ref="G115:H115"/>
    <mergeCell ref="B113:E113"/>
    <mergeCell ref="B114:E114"/>
    <mergeCell ref="B115:E115"/>
    <mergeCell ref="G104:H104"/>
    <mergeCell ref="G105:H105"/>
    <mergeCell ref="G107:H107"/>
    <mergeCell ref="G112:H112"/>
    <mergeCell ref="B104:E104"/>
    <mergeCell ref="I109:J111"/>
    <mergeCell ref="I82:J82"/>
    <mergeCell ref="B74:L77"/>
    <mergeCell ref="B106:E106"/>
    <mergeCell ref="F50:F51"/>
    <mergeCell ref="A52:A67"/>
    <mergeCell ref="I14:L14"/>
    <mergeCell ref="I16:L16"/>
    <mergeCell ref="I18:L18"/>
    <mergeCell ref="H20:L20"/>
    <mergeCell ref="B14:H14"/>
    <mergeCell ref="B26:C26"/>
    <mergeCell ref="B27:C27"/>
    <mergeCell ref="B28:C28"/>
    <mergeCell ref="G26:H26"/>
    <mergeCell ref="G27:H27"/>
    <mergeCell ref="D55:E55"/>
    <mergeCell ref="D66:E66"/>
    <mergeCell ref="K50:K51"/>
    <mergeCell ref="H50:H51"/>
    <mergeCell ref="K28:L28"/>
    <mergeCell ref="D61:E61"/>
    <mergeCell ref="B39:D39"/>
    <mergeCell ref="G39:I39"/>
    <mergeCell ref="D52:E52"/>
    <mergeCell ref="D53:E53"/>
    <mergeCell ref="D54:E54"/>
    <mergeCell ref="L50:L51"/>
    <mergeCell ref="B23:C23"/>
    <mergeCell ref="J129:L129"/>
    <mergeCell ref="J130:L130"/>
    <mergeCell ref="J132:L132"/>
    <mergeCell ref="J133:L133"/>
    <mergeCell ref="I124:L126"/>
    <mergeCell ref="D1:L3"/>
    <mergeCell ref="D57:E57"/>
    <mergeCell ref="D58:E58"/>
    <mergeCell ref="D59:E59"/>
    <mergeCell ref="D60:E60"/>
    <mergeCell ref="I113:J114"/>
    <mergeCell ref="B105:E105"/>
    <mergeCell ref="B107:E107"/>
    <mergeCell ref="J104:L104"/>
    <mergeCell ref="J103:L103"/>
    <mergeCell ref="J105:L105"/>
    <mergeCell ref="G103:H103"/>
    <mergeCell ref="D67:E67"/>
    <mergeCell ref="D56:E56"/>
    <mergeCell ref="D62:E62"/>
    <mergeCell ref="D63:E63"/>
    <mergeCell ref="D64:E64"/>
    <mergeCell ref="G114:H114"/>
    <mergeCell ref="J107:L107"/>
  </mergeCells>
  <conditionalFormatting sqref="B100:B101">
    <cfRule type="expression" dxfId="201" priority="10">
      <formula>#REF!&lt;&gt;#REF!</formula>
    </cfRule>
  </conditionalFormatting>
  <conditionalFormatting sqref="B98:F98">
    <cfRule type="expression" dxfId="200" priority="44">
      <formula>AND(#REF!&lt;&gt;#REF!,#REF!&gt;"0")</formula>
    </cfRule>
  </conditionalFormatting>
  <conditionalFormatting sqref="C102:C103 F102:F108 C108 E109 F112">
    <cfRule type="expression" dxfId="199" priority="42">
      <formula>#REF!&lt;&gt;#REF!</formula>
    </cfRule>
  </conditionalFormatting>
  <conditionalFormatting sqref="D98">
    <cfRule type="expression" dxfId="198" priority="40">
      <formula>AND(#REF!&lt;&gt;"sim",#REF!&gt;"0",#REF!&lt;&gt;#REF!)</formula>
    </cfRule>
  </conditionalFormatting>
  <conditionalFormatting sqref="F52:H66">
    <cfRule type="expression" dxfId="197" priority="2" stopIfTrue="1">
      <formula>programa=$A$4</formula>
    </cfRule>
  </conditionalFormatting>
  <conditionalFormatting sqref="G96:I96 G97 H109">
    <cfRule type="expression" dxfId="196" priority="28" stopIfTrue="1">
      <formula>programa="Alocação de Recursos em Construção"</formula>
    </cfRule>
  </conditionalFormatting>
  <conditionalFormatting sqref="G68:J69">
    <cfRule type="expression" dxfId="195" priority="43">
      <formula>$D$20="loteamento"</formula>
    </cfRule>
  </conditionalFormatting>
  <conditionalFormatting sqref="J100 L100:L101 H102:H108 K102:L108">
    <cfRule type="expression" dxfId="194" priority="27" stopIfTrue="1">
      <formula>programa="Alocação de Recursos em Construção"</formula>
    </cfRule>
  </conditionalFormatting>
  <conditionalFormatting sqref="J112:K112">
    <cfRule type="expression" dxfId="193" priority="19" stopIfTrue="1">
      <formula>programa="Alocação de Recursos em Construção"</formula>
    </cfRule>
  </conditionalFormatting>
  <conditionalFormatting sqref="K82">
    <cfRule type="expression" dxfId="192" priority="5" stopIfTrue="1">
      <formula>programa="Alocação de Recursos em Construção"</formula>
    </cfRule>
  </conditionalFormatting>
  <conditionalFormatting sqref="K96:K98">
    <cfRule type="expression" dxfId="191" priority="6" stopIfTrue="1">
      <formula>programa="Alocação de Recursos em Construção"</formula>
    </cfRule>
  </conditionalFormatting>
  <conditionalFormatting sqref="K100:K101">
    <cfRule type="expression" dxfId="190" priority="7" stopIfTrue="1">
      <formula>programa="Alocação de Recursos em Construção"</formula>
    </cfRule>
  </conditionalFormatting>
  <conditionalFormatting sqref="K109:K111">
    <cfRule type="expression" dxfId="189" priority="4" stopIfTrue="1">
      <formula>programa="Alocação de Recursos em Construção"</formula>
    </cfRule>
  </conditionalFormatting>
  <conditionalFormatting sqref="K113:K114">
    <cfRule type="expression" dxfId="188" priority="3" stopIfTrue="1">
      <formula>programa="Alocação de Recursos em Construção"</formula>
    </cfRule>
  </conditionalFormatting>
  <conditionalFormatting sqref="F100:F101">
    <cfRule type="containsText" dxfId="187" priority="1" operator="containsText" text="aceitável">
      <formula>NOT(ISERROR(SEARCH("aceitável",F100)))</formula>
    </cfRule>
  </conditionalFormatting>
  <dataValidations count="3">
    <dataValidation type="list" allowBlank="1" showInputMessage="1" showErrorMessage="1" sqref="K23:K26 G23:G28" xr:uid="{00000000-0002-0000-0000-000000000000}">
      <formula1>"SIM, NÃO, -"</formula1>
    </dataValidation>
    <dataValidation type="list" allowBlank="1" showInputMessage="1" showErrorMessage="1" sqref="E39" xr:uid="{00000000-0002-0000-0000-000001000000}">
      <formula1>"NORMAL, ALTO, BAIXO, MÍNIMO,  -"</formula1>
    </dataValidation>
    <dataValidation type="list" allowBlank="1" showInputMessage="1" showErrorMessage="1" sqref="E40" xr:uid="{00000000-0002-0000-0000-000002000000}">
      <formula1>"CONVENCIONAL, NÃO CONVENCIONAL, INOVADOR, -"</formula1>
    </dataValidation>
  </dataValidations>
  <printOptions horizontalCentered="1"/>
  <pageMargins left="0.39370078740157483" right="0.39370078740157483" top="0.59055118110236227" bottom="0.47244094488188981" header="0.31496062992125984" footer="0.27559055118110237"/>
  <pageSetup paperSize="9" scale="54" fitToWidth="0" orientation="portrait" r:id="rId1"/>
  <headerFooter>
    <oddFooter>&amp;C&amp;P / &amp;N</oddFooter>
  </headerFooter>
  <rowBreaks count="1" manualBreakCount="1">
    <brk id="68" max="12"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1"/>
  <dimension ref="A1:L59"/>
  <sheetViews>
    <sheetView showGridLines="0" topLeftCell="A34" zoomScaleSheetLayoutView="100" workbookViewId="0">
      <selection activeCell="B42" sqref="B42"/>
    </sheetView>
  </sheetViews>
  <sheetFormatPr defaultColWidth="13.33203125" defaultRowHeight="12.75"/>
  <cols>
    <col min="1" max="1" width="3.83203125" style="11" customWidth="1"/>
    <col min="2" max="2" width="17.83203125" style="9" customWidth="1"/>
    <col min="3" max="3" width="52.5" style="9" bestFit="1" customWidth="1"/>
    <col min="4" max="4" width="27.1640625" style="14" customWidth="1"/>
    <col min="5" max="5" width="17.33203125" style="10" customWidth="1"/>
    <col min="6" max="6" width="3.83203125" style="9" customWidth="1"/>
    <col min="7" max="7" width="27.6640625" style="9" customWidth="1"/>
    <col min="8" max="8" width="17.6640625" style="9" customWidth="1"/>
    <col min="9" max="9" width="14.6640625" style="9" bestFit="1" customWidth="1"/>
    <col min="10" max="10" width="17.6640625" style="11" bestFit="1" customWidth="1"/>
    <col min="11" max="16384" width="13.33203125" style="11"/>
  </cols>
  <sheetData>
    <row r="1" spans="2:12" ht="73.5" customHeight="1">
      <c r="E1" s="10" t="s">
        <v>102</v>
      </c>
    </row>
    <row r="2" spans="2:12" s="20" customFormat="1" ht="24.95" customHeight="1">
      <c r="B2" s="18" t="s">
        <v>103</v>
      </c>
      <c r="C2" s="77" t="str">
        <f>'Orçamento Detalhado'!C4</f>
        <v/>
      </c>
      <c r="D2" s="15"/>
      <c r="E2" s="19" t="s">
        <v>104</v>
      </c>
      <c r="F2" s="21"/>
      <c r="G2" s="21"/>
      <c r="H2" s="21"/>
      <c r="I2" s="21"/>
    </row>
    <row r="3" spans="2:12" ht="24.95" customHeight="1">
      <c r="B3" s="18" t="s">
        <v>105</v>
      </c>
      <c r="C3" s="132" t="str">
        <f>'Orçamento Detalhado'!C5</f>
        <v/>
      </c>
      <c r="E3" s="224">
        <f>'Orçamento Detalhado'!H7</f>
        <v>44593</v>
      </c>
      <c r="G3" s="21"/>
    </row>
    <row r="4" spans="2:12" ht="35.1" customHeight="1">
      <c r="B4" s="631" t="s">
        <v>106</v>
      </c>
      <c r="C4" s="631"/>
      <c r="D4" s="631"/>
      <c r="E4" s="631"/>
    </row>
    <row r="5" spans="2:12" ht="9.9499999999999993" customHeight="1" thickBot="1">
      <c r="B5" s="16"/>
      <c r="C5" s="17"/>
    </row>
    <row r="6" spans="2:12" s="5" customFormat="1" ht="20.100000000000001" customHeight="1" thickTop="1" thickBot="1">
      <c r="B6" s="225" t="s">
        <v>107</v>
      </c>
      <c r="C6" s="225" t="s">
        <v>108</v>
      </c>
      <c r="D6" s="226" t="s">
        <v>109</v>
      </c>
      <c r="E6" s="225" t="s">
        <v>110</v>
      </c>
      <c r="F6" s="8"/>
      <c r="I6" s="8"/>
    </row>
    <row r="7" spans="2:12" ht="24.95" customHeight="1" thickTop="1" thickBot="1">
      <c r="B7" s="227">
        <v>0</v>
      </c>
      <c r="C7" s="228">
        <f>VLOOKUP($B7,'Orçamento Detalhado'!$A$14:$I$559,2,FALSE)</f>
        <v>0</v>
      </c>
      <c r="D7" s="229">
        <f>'Orçamento Detalhado'!J15</f>
        <v>0</v>
      </c>
      <c r="E7" s="230" t="e">
        <f>D7/$D$56</f>
        <v>#N/A</v>
      </c>
      <c r="I7" s="43"/>
      <c r="J7" s="53"/>
      <c r="K7" s="55"/>
      <c r="L7" s="55"/>
    </row>
    <row r="8" spans="2:12" ht="24.95" customHeight="1" thickTop="1" thickBot="1">
      <c r="B8" s="235">
        <v>1</v>
      </c>
      <c r="C8" s="236">
        <f>VLOOKUP($B8,'Orçamento Detalhado'!$A$14:$I$559,2,FALSE)</f>
        <v>0</v>
      </c>
      <c r="D8" s="237">
        <f>VLOOKUP($B8,'Orçamento Detalhado'!$A$14:$I$559,6,FALSE)</f>
        <v>0</v>
      </c>
      <c r="E8" s="238" t="e">
        <f t="shared" ref="E8:E28" si="0">D8/$D$56</f>
        <v>#N/A</v>
      </c>
      <c r="I8" s="43"/>
      <c r="J8" s="53"/>
      <c r="K8" s="55"/>
      <c r="L8" s="55"/>
    </row>
    <row r="9" spans="2:12" ht="24.95" customHeight="1" thickTop="1" thickBot="1">
      <c r="B9" s="227" t="s">
        <v>111</v>
      </c>
      <c r="C9" s="228">
        <f>VLOOKUP($B9,'Orçamento Detalhado'!$A$14:$I$559,2,FALSE)</f>
        <v>0</v>
      </c>
      <c r="D9" s="229">
        <f>VLOOKUP($B9,'Orçamento Detalhado'!$A$14:$I$559,6,FALSE)</f>
        <v>0</v>
      </c>
      <c r="E9" s="230" t="e">
        <f t="shared" si="0"/>
        <v>#N/A</v>
      </c>
      <c r="I9" s="43"/>
      <c r="J9" s="53"/>
      <c r="K9" s="55"/>
      <c r="L9" s="55"/>
    </row>
    <row r="10" spans="2:12" ht="24.95" customHeight="1" thickTop="1" thickBot="1">
      <c r="B10" s="231" t="s">
        <v>112</v>
      </c>
      <c r="C10" s="232">
        <f>VLOOKUP($B10,'Orçamento Detalhado'!$A$14:$I$559,2,FALSE)</f>
        <v>0</v>
      </c>
      <c r="D10" s="233">
        <f>VLOOKUP($B10,'Orçamento Detalhado'!$A$14:$I$559,6,FALSE)</f>
        <v>0</v>
      </c>
      <c r="E10" s="234" t="e">
        <f t="shared" si="0"/>
        <v>#N/A</v>
      </c>
      <c r="I10" s="43"/>
      <c r="J10" s="53"/>
      <c r="K10" s="55"/>
      <c r="L10" s="55"/>
    </row>
    <row r="11" spans="2:12" ht="24.95" customHeight="1" thickTop="1" thickBot="1">
      <c r="B11" s="227" t="s">
        <v>113</v>
      </c>
      <c r="C11" s="228">
        <f>VLOOKUP($B11,'Orçamento Detalhado'!$A$14:$I$559,2,FALSE)</f>
        <v>0</v>
      </c>
      <c r="D11" s="229">
        <f>VLOOKUP($B11,'Orçamento Detalhado'!$A$14:$I$559,6,FALSE)</f>
        <v>0</v>
      </c>
      <c r="E11" s="230" t="e">
        <f t="shared" si="0"/>
        <v>#N/A</v>
      </c>
      <c r="I11" s="43"/>
      <c r="J11" s="53"/>
      <c r="K11" s="55"/>
      <c r="L11" s="55"/>
    </row>
    <row r="12" spans="2:12" ht="24.95" customHeight="1" thickTop="1" thickBot="1">
      <c r="B12" s="231" t="s">
        <v>114</v>
      </c>
      <c r="C12" s="232">
        <f>VLOOKUP($B12,'Orçamento Detalhado'!$A$14:$I$559,2,FALSE)</f>
        <v>0</v>
      </c>
      <c r="D12" s="233">
        <f>VLOOKUP($B12,'Orçamento Detalhado'!$A$14:$I$559,6,FALSE)</f>
        <v>0</v>
      </c>
      <c r="E12" s="234" t="e">
        <f t="shared" si="0"/>
        <v>#N/A</v>
      </c>
      <c r="I12" s="43"/>
      <c r="J12" s="53"/>
      <c r="K12" s="55"/>
      <c r="L12" s="55"/>
    </row>
    <row r="13" spans="2:12" ht="24.95" customHeight="1" thickTop="1" thickBot="1">
      <c r="B13" s="227" t="s">
        <v>115</v>
      </c>
      <c r="C13" s="228">
        <f>VLOOKUP($B13,'Orçamento Detalhado'!$A$14:$I$559,2,FALSE)</f>
        <v>0</v>
      </c>
      <c r="D13" s="229">
        <f>VLOOKUP($B13,'Orçamento Detalhado'!$A$14:$I$559,6,FALSE)</f>
        <v>0</v>
      </c>
      <c r="E13" s="230" t="e">
        <f t="shared" si="0"/>
        <v>#N/A</v>
      </c>
      <c r="I13" s="43"/>
      <c r="J13" s="53"/>
      <c r="K13" s="55"/>
      <c r="L13" s="55"/>
    </row>
    <row r="14" spans="2:12" ht="24.95" customHeight="1" thickTop="1" thickBot="1">
      <c r="B14" s="231" t="s">
        <v>116</v>
      </c>
      <c r="C14" s="232">
        <f>VLOOKUP($B14,'Orçamento Detalhado'!$A$14:$I$559,2,FALSE)</f>
        <v>0</v>
      </c>
      <c r="D14" s="233">
        <f>VLOOKUP($B14,'Orçamento Detalhado'!$A$14:$I$559,6,FALSE)</f>
        <v>0</v>
      </c>
      <c r="E14" s="234" t="e">
        <f t="shared" si="0"/>
        <v>#N/A</v>
      </c>
      <c r="I14" s="43"/>
      <c r="J14" s="53"/>
      <c r="K14" s="55"/>
      <c r="L14" s="55"/>
    </row>
    <row r="15" spans="2:12" ht="24.95" customHeight="1" thickTop="1" thickBot="1">
      <c r="B15" s="227" t="s">
        <v>117</v>
      </c>
      <c r="C15" s="228">
        <f>VLOOKUP($B15,'Orçamento Detalhado'!$A$14:$I$559,2,FALSE)</f>
        <v>0</v>
      </c>
      <c r="D15" s="229">
        <f>VLOOKUP($B15,'Orçamento Detalhado'!$A$14:$I$559,6,FALSE)</f>
        <v>0</v>
      </c>
      <c r="E15" s="230" t="e">
        <f t="shared" si="0"/>
        <v>#N/A</v>
      </c>
      <c r="I15" s="43"/>
      <c r="J15" s="53"/>
      <c r="K15" s="55"/>
      <c r="L15" s="55"/>
    </row>
    <row r="16" spans="2:12" ht="24.95" customHeight="1" thickTop="1" thickBot="1">
      <c r="B16" s="231" t="s">
        <v>118</v>
      </c>
      <c r="C16" s="232">
        <f>VLOOKUP($B16,'Orçamento Detalhado'!$A$14:$I$559,2,FALSE)</f>
        <v>0</v>
      </c>
      <c r="D16" s="233">
        <f>VLOOKUP($B16,'Orçamento Detalhado'!$A$14:$I$559,6,FALSE)</f>
        <v>0</v>
      </c>
      <c r="E16" s="234" t="e">
        <f t="shared" si="0"/>
        <v>#N/A</v>
      </c>
      <c r="I16" s="43"/>
      <c r="J16" s="53"/>
      <c r="K16" s="55"/>
      <c r="L16" s="55"/>
    </row>
    <row r="17" spans="2:12" ht="24.95" customHeight="1" thickTop="1" thickBot="1">
      <c r="B17" s="227" t="s">
        <v>119</v>
      </c>
      <c r="C17" s="228">
        <f>VLOOKUP($B17,'Orçamento Detalhado'!$A$14:$I$559,2,FALSE)</f>
        <v>0</v>
      </c>
      <c r="D17" s="229">
        <f>VLOOKUP($B17,'Orçamento Detalhado'!$A$14:$I$559,6,FALSE)</f>
        <v>0</v>
      </c>
      <c r="E17" s="230" t="e">
        <f t="shared" si="0"/>
        <v>#N/A</v>
      </c>
      <c r="I17" s="43"/>
      <c r="J17" s="53"/>
      <c r="K17" s="55"/>
      <c r="L17" s="55"/>
    </row>
    <row r="18" spans="2:12" ht="24.95" customHeight="1" thickTop="1" thickBot="1">
      <c r="B18" s="231" t="s">
        <v>120</v>
      </c>
      <c r="C18" s="232">
        <f>VLOOKUP($B18,'Orçamento Detalhado'!$A$14:$I$559,2,FALSE)</f>
        <v>0</v>
      </c>
      <c r="D18" s="233">
        <f>VLOOKUP($B18,'Orçamento Detalhado'!$A$14:$I$559,6,FALSE)</f>
        <v>0</v>
      </c>
      <c r="E18" s="234" t="e">
        <f t="shared" si="0"/>
        <v>#N/A</v>
      </c>
      <c r="I18" s="43"/>
      <c r="J18" s="53"/>
      <c r="K18" s="55"/>
      <c r="L18" s="55"/>
    </row>
    <row r="19" spans="2:12" ht="24.95" customHeight="1" thickTop="1" thickBot="1">
      <c r="B19" s="227" t="s">
        <v>121</v>
      </c>
      <c r="C19" s="228">
        <f>VLOOKUP($B19,'Orçamento Detalhado'!$A$14:$I$559,2,FALSE)</f>
        <v>0</v>
      </c>
      <c r="D19" s="229">
        <f>VLOOKUP($B19,'Orçamento Detalhado'!$A$14:$I$559,6,FALSE)</f>
        <v>0</v>
      </c>
      <c r="E19" s="230" t="e">
        <f t="shared" si="0"/>
        <v>#N/A</v>
      </c>
      <c r="I19" s="43"/>
      <c r="J19" s="53"/>
      <c r="K19" s="55"/>
      <c r="L19" s="55"/>
    </row>
    <row r="20" spans="2:12" ht="24.95" customHeight="1" thickTop="1" thickBot="1">
      <c r="B20" s="231" t="s">
        <v>122</v>
      </c>
      <c r="C20" s="232">
        <f>VLOOKUP($B20,'Orçamento Detalhado'!$A$14:$I$559,2,FALSE)</f>
        <v>0</v>
      </c>
      <c r="D20" s="233">
        <f>VLOOKUP($B20,'Orçamento Detalhado'!$A$14:$I$559,6,FALSE)</f>
        <v>0</v>
      </c>
      <c r="E20" s="234" t="e">
        <f t="shared" si="0"/>
        <v>#N/A</v>
      </c>
      <c r="I20" s="43"/>
      <c r="J20" s="53"/>
      <c r="K20" s="55"/>
      <c r="L20" s="55"/>
    </row>
    <row r="21" spans="2:12" ht="24.95" customHeight="1" thickTop="1" thickBot="1">
      <c r="B21" s="227" t="s">
        <v>123</v>
      </c>
      <c r="C21" s="228">
        <f>VLOOKUP($B21,'Orçamento Detalhado'!$A$14:$I$559,2,FALSE)</f>
        <v>0</v>
      </c>
      <c r="D21" s="229">
        <f>VLOOKUP($B21,'Orçamento Detalhado'!$A$14:$I$559,6,FALSE)</f>
        <v>0</v>
      </c>
      <c r="E21" s="230" t="e">
        <f t="shared" si="0"/>
        <v>#N/A</v>
      </c>
      <c r="I21" s="43"/>
      <c r="J21" s="53"/>
      <c r="K21" s="55"/>
      <c r="L21" s="55"/>
    </row>
    <row r="22" spans="2:12" ht="24.95" customHeight="1" thickTop="1" thickBot="1">
      <c r="B22" s="231" t="s">
        <v>124</v>
      </c>
      <c r="C22" s="232">
        <f>VLOOKUP($B22,'Orçamento Detalhado'!$A$14:$I$559,2,FALSE)</f>
        <v>0</v>
      </c>
      <c r="D22" s="233">
        <f>VLOOKUP($B22,'Orçamento Detalhado'!$A$14:$I$559,6,FALSE)</f>
        <v>0</v>
      </c>
      <c r="E22" s="234" t="e">
        <f t="shared" si="0"/>
        <v>#N/A</v>
      </c>
      <c r="I22" s="43"/>
      <c r="J22" s="53"/>
      <c r="K22" s="55"/>
      <c r="L22" s="55"/>
    </row>
    <row r="23" spans="2:12" ht="24.95" customHeight="1" thickTop="1" thickBot="1">
      <c r="B23" s="227" t="s">
        <v>125</v>
      </c>
      <c r="C23" s="228">
        <f>VLOOKUP($B23,'Orçamento Detalhado'!$A$14:$I$559,2,FALSE)</f>
        <v>0</v>
      </c>
      <c r="D23" s="229">
        <f>VLOOKUP($B23,'Orçamento Detalhado'!$A$14:$I$559,6,FALSE)</f>
        <v>0</v>
      </c>
      <c r="E23" s="230" t="e">
        <f t="shared" si="0"/>
        <v>#N/A</v>
      </c>
      <c r="I23" s="43"/>
      <c r="J23" s="53"/>
      <c r="K23" s="55"/>
      <c r="L23" s="55"/>
    </row>
    <row r="24" spans="2:12" ht="24.95" customHeight="1" thickTop="1" thickBot="1">
      <c r="B24" s="231" t="s">
        <v>126</v>
      </c>
      <c r="C24" s="232">
        <f>VLOOKUP($B24,'Orçamento Detalhado'!$A$14:$I$559,2,FALSE)</f>
        <v>0</v>
      </c>
      <c r="D24" s="233">
        <f>VLOOKUP($B24,'Orçamento Detalhado'!$A$14:$I$559,6,FALSE)</f>
        <v>0</v>
      </c>
      <c r="E24" s="234" t="e">
        <f t="shared" si="0"/>
        <v>#N/A</v>
      </c>
      <c r="I24" s="43"/>
      <c r="J24" s="53"/>
      <c r="K24" s="55"/>
      <c r="L24" s="55"/>
    </row>
    <row r="25" spans="2:12" ht="24.95" customHeight="1" thickTop="1" thickBot="1">
      <c r="B25" s="227" t="s">
        <v>127</v>
      </c>
      <c r="C25" s="228">
        <f>VLOOKUP($B25,'Orçamento Detalhado'!$A$14:$I$559,2,FALSE)</f>
        <v>0</v>
      </c>
      <c r="D25" s="229">
        <f>VLOOKUP($B25,'Orçamento Detalhado'!$A$14:$I$559,6,FALSE)</f>
        <v>0</v>
      </c>
      <c r="E25" s="230" t="e">
        <f t="shared" si="0"/>
        <v>#N/A</v>
      </c>
      <c r="I25" s="43"/>
      <c r="J25" s="53"/>
      <c r="K25" s="55"/>
      <c r="L25" s="55"/>
    </row>
    <row r="26" spans="2:12" ht="24.95" customHeight="1" thickTop="1" thickBot="1">
      <c r="B26" s="231" t="s">
        <v>128</v>
      </c>
      <c r="C26" s="232">
        <f>VLOOKUP($B26,'Orçamento Detalhado'!$A$14:$I$559,2,FALSE)</f>
        <v>0</v>
      </c>
      <c r="D26" s="233">
        <f>VLOOKUP($B26,'Orçamento Detalhado'!$A$14:$I$559,6,FALSE)</f>
        <v>0</v>
      </c>
      <c r="E26" s="234" t="e">
        <f t="shared" si="0"/>
        <v>#N/A</v>
      </c>
      <c r="I26" s="43"/>
      <c r="J26" s="53"/>
      <c r="K26" s="55"/>
      <c r="L26" s="55"/>
    </row>
    <row r="27" spans="2:12" ht="24.95" customHeight="1" thickTop="1" thickBot="1">
      <c r="B27" s="227" t="s">
        <v>129</v>
      </c>
      <c r="C27" s="228">
        <f>VLOOKUP($B27,'Orçamento Detalhado'!$A$14:$I$559,2,FALSE)</f>
        <v>0</v>
      </c>
      <c r="D27" s="229">
        <f>VLOOKUP($B27,'Orçamento Detalhado'!$A$14:$I$559,6,FALSE)</f>
        <v>0</v>
      </c>
      <c r="E27" s="230" t="e">
        <f t="shared" si="0"/>
        <v>#N/A</v>
      </c>
      <c r="I27" s="43"/>
      <c r="J27" s="53"/>
      <c r="K27" s="55"/>
      <c r="L27" s="55"/>
    </row>
    <row r="28" spans="2:12" ht="24.95" customHeight="1" thickTop="1" thickBot="1">
      <c r="B28" s="231" t="s">
        <v>130</v>
      </c>
      <c r="C28" s="232">
        <f>VLOOKUP($B28,'Orçamento Detalhado'!$A$14:$I$559,2,FALSE)</f>
        <v>0</v>
      </c>
      <c r="D28" s="233">
        <f>VLOOKUP($B28,'Orçamento Detalhado'!$A$14:$I$559,6,FALSE)</f>
        <v>0</v>
      </c>
      <c r="E28" s="234" t="e">
        <f t="shared" si="0"/>
        <v>#N/A</v>
      </c>
      <c r="I28" s="43"/>
      <c r="J28" s="53"/>
      <c r="K28" s="55"/>
      <c r="L28" s="55"/>
    </row>
    <row r="29" spans="2:12" ht="24.95" customHeight="1" thickTop="1" thickBot="1">
      <c r="B29" s="227" t="s">
        <v>131</v>
      </c>
      <c r="C29" s="228" t="e">
        <f>VLOOKUP($B29,'Orçamento Detalhado'!$A$14:$I$559,2,FALSE)</f>
        <v>#N/A</v>
      </c>
      <c r="D29" s="229" t="e">
        <f>VLOOKUP($B29,'Orçamento Detalhado'!$A$14:$I$559,6,FALSE)</f>
        <v>#N/A</v>
      </c>
      <c r="E29" s="230" t="e">
        <f>D29/$D$56</f>
        <v>#N/A</v>
      </c>
      <c r="I29" s="43"/>
      <c r="J29" s="53"/>
      <c r="K29" s="55"/>
      <c r="L29" s="55"/>
    </row>
    <row r="30" spans="2:12" ht="24.95" customHeight="1" thickTop="1" thickBot="1">
      <c r="B30" s="235">
        <v>2</v>
      </c>
      <c r="C30" s="236">
        <f>VLOOKUP($B30,'Orçamento Detalhado'!$A$14:$I$559,2,FALSE)</f>
        <v>0</v>
      </c>
      <c r="D30" s="237">
        <f>VLOOKUP($B30,'Orçamento Detalhado'!$A$14:$I$559,6,FALSE)</f>
        <v>0</v>
      </c>
      <c r="E30" s="238" t="e">
        <f>D30/$D$56</f>
        <v>#N/A</v>
      </c>
      <c r="I30" s="43"/>
      <c r="J30" s="53"/>
      <c r="K30" s="55"/>
      <c r="L30" s="55"/>
    </row>
    <row r="31" spans="2:12" ht="24.95" customHeight="1" thickTop="1" thickBot="1">
      <c r="B31" s="227" t="s">
        <v>132</v>
      </c>
      <c r="C31" s="228">
        <f>VLOOKUP($B31,'Orçamento Detalhado'!$A$14:$I$559,2,FALSE)</f>
        <v>0</v>
      </c>
      <c r="D31" s="229">
        <f>VLOOKUP($B31,'Orçamento Detalhado'!$A$14:$I$559,6,FALSE)</f>
        <v>0</v>
      </c>
      <c r="E31" s="230" t="e">
        <f>D31/$D$56</f>
        <v>#N/A</v>
      </c>
      <c r="I31" s="43"/>
      <c r="J31" s="53"/>
      <c r="K31" s="55"/>
      <c r="L31" s="55"/>
    </row>
    <row r="32" spans="2:12" ht="24.95" customHeight="1" thickTop="1" thickBot="1">
      <c r="B32" s="231" t="s">
        <v>133</v>
      </c>
      <c r="C32" s="232">
        <f>VLOOKUP($B32,'Orçamento Detalhado'!$A$14:$I$559,2,FALSE)</f>
        <v>0</v>
      </c>
      <c r="D32" s="233">
        <f>VLOOKUP($B32,'Orçamento Detalhado'!$A$14:$I$559,6,FALSE)</f>
        <v>0</v>
      </c>
      <c r="E32" s="234" t="e">
        <f>D32/$D$56</f>
        <v>#N/A</v>
      </c>
      <c r="I32" s="43"/>
      <c r="J32" s="53"/>
      <c r="K32" s="55"/>
      <c r="L32" s="55"/>
    </row>
    <row r="33" spans="2:12" ht="24.95" customHeight="1" thickTop="1" thickBot="1">
      <c r="B33" s="227" t="s">
        <v>134</v>
      </c>
      <c r="C33" s="228">
        <f>VLOOKUP($B33,'Orçamento Detalhado'!$A$14:$I$559,2,FALSE)</f>
        <v>0</v>
      </c>
      <c r="D33" s="229">
        <f>VLOOKUP($B33,'Orçamento Detalhado'!$A$14:$I$559,6,FALSE)</f>
        <v>0</v>
      </c>
      <c r="E33" s="230" t="e">
        <f>D33/$D$56</f>
        <v>#N/A</v>
      </c>
    </row>
    <row r="34" spans="2:12" ht="24.95" customHeight="1" thickTop="1" thickBot="1">
      <c r="B34" s="231" t="s">
        <v>135</v>
      </c>
      <c r="C34" s="232">
        <f>VLOOKUP($B34,'Orçamento Detalhado'!$A$14:$I$559,2,FALSE)</f>
        <v>0</v>
      </c>
      <c r="D34" s="233">
        <f>VLOOKUP($B34,'Orçamento Detalhado'!$A$14:$I$559,6,FALSE)</f>
        <v>0</v>
      </c>
      <c r="E34" s="234" t="e">
        <f t="shared" ref="E34:E43" si="1">D34/$D$56</f>
        <v>#N/A</v>
      </c>
    </row>
    <row r="35" spans="2:12" ht="24.95" customHeight="1" thickTop="1" thickBot="1">
      <c r="B35" s="227" t="s">
        <v>136</v>
      </c>
      <c r="C35" s="228">
        <f>VLOOKUP($B35,'Orçamento Detalhado'!$A$14:$I$559,2,FALSE)</f>
        <v>0</v>
      </c>
      <c r="D35" s="229">
        <f>VLOOKUP($B35,'Orçamento Detalhado'!$A$14:$I$559,6,FALSE)</f>
        <v>0</v>
      </c>
      <c r="E35" s="230" t="e">
        <f t="shared" si="1"/>
        <v>#N/A</v>
      </c>
    </row>
    <row r="36" spans="2:12" ht="24.95" customHeight="1" thickTop="1" thickBot="1">
      <c r="B36" s="231" t="s">
        <v>137</v>
      </c>
      <c r="C36" s="232">
        <f>VLOOKUP($B36,'Orçamento Detalhado'!$A$14:$I$559,2,FALSE)</f>
        <v>0</v>
      </c>
      <c r="D36" s="233">
        <f>VLOOKUP($B36,'Orçamento Detalhado'!$A$14:$I$559,6,FALSE)</f>
        <v>0</v>
      </c>
      <c r="E36" s="234" t="e">
        <f t="shared" si="1"/>
        <v>#N/A</v>
      </c>
    </row>
    <row r="37" spans="2:12" ht="24.95" customHeight="1" thickTop="1" thickBot="1">
      <c r="B37" s="227" t="s">
        <v>138</v>
      </c>
      <c r="C37" s="228">
        <f>VLOOKUP($B37,'Orçamento Detalhado'!$A$14:$I$559,2,FALSE)</f>
        <v>0</v>
      </c>
      <c r="D37" s="229">
        <f>VLOOKUP($B37,'Orçamento Detalhado'!$A$14:$I$559,6,FALSE)</f>
        <v>0</v>
      </c>
      <c r="E37" s="230" t="e">
        <f t="shared" si="1"/>
        <v>#N/A</v>
      </c>
    </row>
    <row r="38" spans="2:12" ht="24.95" customHeight="1" thickTop="1" thickBot="1">
      <c r="B38" s="231" t="s">
        <v>139</v>
      </c>
      <c r="C38" s="232">
        <f>VLOOKUP($B38,'Orçamento Detalhado'!$A$14:$I$559,2,FALSE)</f>
        <v>0</v>
      </c>
      <c r="D38" s="233">
        <f>VLOOKUP($B38,'Orçamento Detalhado'!$A$14:$I$559,6,FALSE)</f>
        <v>0</v>
      </c>
      <c r="E38" s="234" t="e">
        <f t="shared" si="1"/>
        <v>#N/A</v>
      </c>
    </row>
    <row r="39" spans="2:12" ht="24.95" customHeight="1" thickTop="1" thickBot="1">
      <c r="B39" s="227" t="s">
        <v>140</v>
      </c>
      <c r="C39" s="228">
        <f>VLOOKUP($B39,'Orçamento Detalhado'!$A$14:$I$559,2,FALSE)</f>
        <v>0</v>
      </c>
      <c r="D39" s="229">
        <f>VLOOKUP($B39,'Orçamento Detalhado'!$A$14:$I$559,6,FALSE)</f>
        <v>0</v>
      </c>
      <c r="E39" s="230" t="e">
        <f t="shared" si="1"/>
        <v>#N/A</v>
      </c>
    </row>
    <row r="40" spans="2:12" ht="24.95" customHeight="1" thickTop="1" thickBot="1">
      <c r="B40" s="231" t="s">
        <v>141</v>
      </c>
      <c r="C40" s="232">
        <f>VLOOKUP($B40,'Orçamento Detalhado'!$A$14:$I$559,2,FALSE)</f>
        <v>0</v>
      </c>
      <c r="D40" s="233">
        <f>VLOOKUP($B40,'Orçamento Detalhado'!$A$14:$I$559,6,FALSE)</f>
        <v>0</v>
      </c>
      <c r="E40" s="234" t="e">
        <f t="shared" si="1"/>
        <v>#N/A</v>
      </c>
    </row>
    <row r="41" spans="2:12" ht="24.95" customHeight="1" thickTop="1" thickBot="1">
      <c r="B41" s="227">
        <v>3</v>
      </c>
      <c r="C41" s="228">
        <f>VLOOKUP($B41,'Orçamento Detalhado'!$A$14:$I$559,2,FALSE)</f>
        <v>0</v>
      </c>
      <c r="D41" s="229">
        <f>VLOOKUP($B41,'Orçamento Detalhado'!$A$14:$I$559,6,FALSE)</f>
        <v>0</v>
      </c>
      <c r="E41" s="230" t="e">
        <f t="shared" si="1"/>
        <v>#N/A</v>
      </c>
    </row>
    <row r="42" spans="2:12" ht="24.95" customHeight="1" thickTop="1" thickBot="1">
      <c r="B42" s="231">
        <v>25</v>
      </c>
      <c r="C42" s="232" t="e">
        <f>VLOOKUP($B42,'Orçamento Detalhado'!$A$14:$I$559,2,FALSE)</f>
        <v>#N/A</v>
      </c>
      <c r="D42" s="233" t="e">
        <f>VLOOKUP($B42,'Orçamento Detalhado'!$A$14:$I$559,6,FALSE)</f>
        <v>#N/A</v>
      </c>
      <c r="E42" s="234" t="e">
        <f t="shared" si="1"/>
        <v>#N/A</v>
      </c>
    </row>
    <row r="43" spans="2:12" ht="24.95" customHeight="1" thickTop="1" thickBot="1">
      <c r="B43" s="227">
        <v>24</v>
      </c>
      <c r="C43" s="228" t="e">
        <f>VLOOKUP($B43,'Orçamento Detalhado'!$A$14:$I$559,2,FALSE)</f>
        <v>#N/A</v>
      </c>
      <c r="D43" s="229" t="e">
        <f>VLOOKUP($B43,'Orçamento Detalhado'!$A$14:$I$559,6,FALSE)</f>
        <v>#N/A</v>
      </c>
      <c r="E43" s="230" t="e">
        <f t="shared" si="1"/>
        <v>#N/A</v>
      </c>
      <c r="I43" s="43"/>
      <c r="J43" s="53"/>
      <c r="K43" s="55"/>
      <c r="L43" s="55"/>
    </row>
    <row r="44" spans="2:12" ht="24.95" customHeight="1" thickTop="1" thickBot="1">
      <c r="B44" s="231">
        <v>25</v>
      </c>
      <c r="C44" s="232" t="e">
        <f>VLOOKUP($B44,'Orçamento Detalhado'!$A$14:$I$559,2,FALSE)</f>
        <v>#N/A</v>
      </c>
      <c r="D44" s="233" t="e">
        <f>VLOOKUP($B44,'Orçamento Detalhado'!$A$14:$I$559,6,FALSE)</f>
        <v>#N/A</v>
      </c>
      <c r="E44" s="234" t="e">
        <f>D44/$D$56</f>
        <v>#N/A</v>
      </c>
      <c r="I44" s="43"/>
      <c r="J44" s="53"/>
      <c r="K44" s="55"/>
      <c r="L44" s="55"/>
    </row>
    <row r="45" spans="2:12" ht="24.95" customHeight="1" thickTop="1" thickBot="1">
      <c r="B45" s="227">
        <v>24</v>
      </c>
      <c r="C45" s="228" t="e">
        <f>VLOOKUP($B45,'Orçamento Detalhado'!$A$14:$I$559,2,FALSE)</f>
        <v>#N/A</v>
      </c>
      <c r="D45" s="229" t="e">
        <f>VLOOKUP($B45,'Orçamento Detalhado'!$A$14:$I$559,6,FALSE)</f>
        <v>#N/A</v>
      </c>
      <c r="E45" s="230" t="e">
        <f>D45/$D$56</f>
        <v>#N/A</v>
      </c>
    </row>
    <row r="46" spans="2:12" ht="24.95" customHeight="1" thickTop="1" thickBot="1">
      <c r="B46" s="231">
        <v>25</v>
      </c>
      <c r="C46" s="232" t="e">
        <f>VLOOKUP($B46,'Orçamento Detalhado'!$A$14:$I$559,2,FALSE)</f>
        <v>#N/A</v>
      </c>
      <c r="D46" s="233" t="e">
        <f>VLOOKUP($B46,'Orçamento Detalhado'!$A$14:$I$559,6,FALSE)</f>
        <v>#N/A</v>
      </c>
      <c r="E46" s="234" t="e">
        <f t="shared" ref="E46:E54" si="2">D46/$D$56</f>
        <v>#N/A</v>
      </c>
    </row>
    <row r="47" spans="2:12" ht="24.95" customHeight="1" thickTop="1" thickBot="1">
      <c r="B47" s="227">
        <v>24</v>
      </c>
      <c r="C47" s="228" t="e">
        <f>VLOOKUP($B47,'Orçamento Detalhado'!$A$14:$I$559,2,FALSE)</f>
        <v>#N/A</v>
      </c>
      <c r="D47" s="229" t="e">
        <f>VLOOKUP($B47,'Orçamento Detalhado'!$A$14:$I$559,6,FALSE)</f>
        <v>#N/A</v>
      </c>
      <c r="E47" s="230" t="e">
        <f t="shared" si="2"/>
        <v>#N/A</v>
      </c>
    </row>
    <row r="48" spans="2:12" ht="24.95" customHeight="1" thickTop="1" thickBot="1">
      <c r="B48" s="231">
        <v>25</v>
      </c>
      <c r="C48" s="232" t="e">
        <f>VLOOKUP($B48,'Orçamento Detalhado'!$A$14:$I$559,2,FALSE)</f>
        <v>#N/A</v>
      </c>
      <c r="D48" s="233" t="e">
        <f>VLOOKUP($B48,'Orçamento Detalhado'!$A$14:$I$559,6,FALSE)</f>
        <v>#N/A</v>
      </c>
      <c r="E48" s="234" t="e">
        <f t="shared" si="2"/>
        <v>#N/A</v>
      </c>
    </row>
    <row r="49" spans="1:10" ht="24.95" customHeight="1" thickTop="1" thickBot="1">
      <c r="B49" s="227">
        <v>24</v>
      </c>
      <c r="C49" s="228" t="e">
        <f>VLOOKUP($B49,'Orçamento Detalhado'!$A$14:$I$559,2,FALSE)</f>
        <v>#N/A</v>
      </c>
      <c r="D49" s="229" t="e">
        <f>VLOOKUP($B49,'Orçamento Detalhado'!$A$14:$I$559,6,FALSE)</f>
        <v>#N/A</v>
      </c>
      <c r="E49" s="230" t="e">
        <f t="shared" si="2"/>
        <v>#N/A</v>
      </c>
    </row>
    <row r="50" spans="1:10" ht="24.95" customHeight="1" thickTop="1" thickBot="1">
      <c r="B50" s="231">
        <v>25</v>
      </c>
      <c r="C50" s="232" t="e">
        <f>VLOOKUP($B50,'Orçamento Detalhado'!$A$14:$I$559,2,FALSE)</f>
        <v>#N/A</v>
      </c>
      <c r="D50" s="233" t="e">
        <f>VLOOKUP($B50,'Orçamento Detalhado'!$A$14:$I$559,6,FALSE)</f>
        <v>#N/A</v>
      </c>
      <c r="E50" s="234" t="e">
        <f t="shared" si="2"/>
        <v>#N/A</v>
      </c>
    </row>
    <row r="51" spans="1:10" ht="24.95" customHeight="1" thickTop="1" thickBot="1">
      <c r="B51" s="227">
        <v>24</v>
      </c>
      <c r="C51" s="228" t="e">
        <f>VLOOKUP($B51,'Orçamento Detalhado'!$A$14:$I$559,2,FALSE)</f>
        <v>#N/A</v>
      </c>
      <c r="D51" s="229" t="e">
        <f>VLOOKUP($B51,'Orçamento Detalhado'!$A$14:$I$559,6,FALSE)</f>
        <v>#N/A</v>
      </c>
      <c r="E51" s="230" t="e">
        <f t="shared" si="2"/>
        <v>#N/A</v>
      </c>
    </row>
    <row r="52" spans="1:10" ht="24.95" customHeight="1" thickTop="1" thickBot="1">
      <c r="B52" s="231">
        <v>25</v>
      </c>
      <c r="C52" s="232" t="e">
        <f>VLOOKUP($B52,'Orçamento Detalhado'!$A$14:$I$559,2,FALSE)</f>
        <v>#N/A</v>
      </c>
      <c r="D52" s="233" t="e">
        <f>VLOOKUP($B52,'Orçamento Detalhado'!$A$14:$I$559,6,FALSE)</f>
        <v>#N/A</v>
      </c>
      <c r="E52" s="234" t="e">
        <f t="shared" si="2"/>
        <v>#N/A</v>
      </c>
    </row>
    <row r="53" spans="1:10" ht="24.95" customHeight="1" thickTop="1" thickBot="1">
      <c r="B53" s="227">
        <v>24</v>
      </c>
      <c r="C53" s="228" t="e">
        <f>VLOOKUP($B53,'Orçamento Detalhado'!$A$14:$I$559,2,FALSE)</f>
        <v>#N/A</v>
      </c>
      <c r="D53" s="229" t="e">
        <f>VLOOKUP($B53,'Orçamento Detalhado'!$A$14:$I$559,6,FALSE)</f>
        <v>#N/A</v>
      </c>
      <c r="E53" s="230" t="e">
        <f t="shared" si="2"/>
        <v>#N/A</v>
      </c>
    </row>
    <row r="54" spans="1:10" ht="24.95" customHeight="1" thickTop="1" thickBot="1">
      <c r="B54" s="231">
        <v>25</v>
      </c>
      <c r="C54" s="232" t="e">
        <f>VLOOKUP($B54,'Orçamento Detalhado'!$A$14:$I$559,2,FALSE)</f>
        <v>#N/A</v>
      </c>
      <c r="D54" s="233" t="e">
        <f>VLOOKUP($B54,'Orçamento Detalhado'!$A$14:$I$559,6,FALSE)</f>
        <v>#N/A</v>
      </c>
      <c r="E54" s="234" t="e">
        <f t="shared" si="2"/>
        <v>#N/A</v>
      </c>
    </row>
    <row r="55" spans="1:10" ht="9.9499999999999993" customHeight="1" thickTop="1" thickBot="1">
      <c r="B55" s="10"/>
      <c r="C55" s="22"/>
      <c r="D55" s="23"/>
      <c r="E55" s="24"/>
    </row>
    <row r="56" spans="1:10" s="5" customFormat="1" ht="30" customHeight="1" thickTop="1" thickBot="1">
      <c r="A56" s="632"/>
      <c r="B56" s="632"/>
      <c r="C56" s="12" t="s">
        <v>142</v>
      </c>
      <c r="D56" s="239" t="e">
        <f>SUM(D7:D32)</f>
        <v>#N/A</v>
      </c>
      <c r="E56" s="240" t="e">
        <f>SUM(E7:E32)</f>
        <v>#N/A</v>
      </c>
      <c r="F56" s="8"/>
      <c r="I56" s="8"/>
      <c r="J56" s="54"/>
    </row>
    <row r="57" spans="1:10" ht="14.25" thickTop="1" thickBot="1">
      <c r="B57" s="222"/>
    </row>
    <row r="58" spans="1:10" ht="22.5" thickTop="1" thickBot="1">
      <c r="B58" s="223"/>
      <c r="C58" s="26" t="s">
        <v>143</v>
      </c>
      <c r="D58" s="74" t="e">
        <f>D56/'Quadro Resumo Orcamento'!B5</f>
        <v>#N/A</v>
      </c>
    </row>
    <row r="59" spans="1:10" ht="13.5" thickTop="1"/>
  </sheetData>
  <sheetProtection selectLockedCells="1" selectUnlockedCells="1"/>
  <mergeCells count="2">
    <mergeCell ref="B4:E4"/>
    <mergeCell ref="A56:B56"/>
  </mergeCells>
  <phoneticPr fontId="25" type="noConversion"/>
  <printOptions horizontalCentered="1"/>
  <pageMargins left="0.39370078740157483" right="0.39370078740157483" top="0.39370078740157483" bottom="0.39370078740157483" header="0.51181102362204722" footer="0.51181102362204722"/>
  <pageSetup paperSize="9" orientation="portrait" r:id="rId1"/>
  <headerFooter alignWithMargins="0"/>
  <rowBreaks count="1" manualBreakCount="1">
    <brk id="2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66"/>
  <sheetViews>
    <sheetView showGridLines="0" view="pageBreakPreview" zoomScaleNormal="150" zoomScaleSheetLayoutView="100" workbookViewId="0">
      <selection activeCell="I10" sqref="I10"/>
    </sheetView>
  </sheetViews>
  <sheetFormatPr defaultColWidth="9.33203125" defaultRowHeight="12"/>
  <cols>
    <col min="1" max="1" width="20.5" style="182" customWidth="1"/>
    <col min="2" max="2" width="59.33203125" style="183" customWidth="1"/>
    <col min="3" max="3" width="30.83203125" style="183" customWidth="1"/>
    <col min="4" max="4" width="14.1640625" style="182" customWidth="1"/>
    <col min="5" max="5" width="18.6640625" style="182" customWidth="1"/>
    <col min="6" max="6" width="22.1640625" style="182" bestFit="1" customWidth="1"/>
    <col min="7" max="7" width="4.6640625" style="182" customWidth="1"/>
    <col min="8" max="8" width="13.83203125" style="441" customWidth="1"/>
    <col min="9" max="16384" width="9.33203125" style="182"/>
  </cols>
  <sheetData>
    <row r="1" spans="1:8" s="181" customFormat="1" ht="38.25" customHeight="1">
      <c r="A1" s="307" t="s">
        <v>144</v>
      </c>
      <c r="B1" s="635" t="s">
        <v>145</v>
      </c>
      <c r="C1" s="635"/>
      <c r="D1" s="635"/>
      <c r="E1" s="635"/>
      <c r="F1" s="635"/>
      <c r="H1" s="439"/>
    </row>
    <row r="2" spans="1:8" s="356" customFormat="1" ht="20.100000000000001" customHeight="1">
      <c r="A2" s="392" t="s">
        <v>146</v>
      </c>
      <c r="B2" s="643" t="str">
        <f>IF('Resumo Tecnico'!B6:G6="","",'Resumo Tecnico'!B6:G6)</f>
        <v/>
      </c>
      <c r="C2" s="643"/>
      <c r="D2" s="643"/>
      <c r="E2" s="643"/>
      <c r="F2" s="643"/>
      <c r="G2" s="393"/>
      <c r="H2" s="440"/>
    </row>
    <row r="3" spans="1:8" s="356" customFormat="1" ht="20.100000000000001" customHeight="1">
      <c r="A3" s="392" t="s">
        <v>147</v>
      </c>
      <c r="B3" s="643" t="str">
        <f>IF('Resumo Tecnico'!B8:G8="","",'Resumo Tecnico'!B8:G8)</f>
        <v/>
      </c>
      <c r="C3" s="643"/>
      <c r="D3" s="643"/>
      <c r="E3" s="643"/>
      <c r="F3" s="643"/>
      <c r="G3" s="394"/>
      <c r="H3" s="440"/>
    </row>
    <row r="4" spans="1:8" s="356" customFormat="1" ht="20.100000000000001" customHeight="1">
      <c r="A4" s="392" t="s">
        <v>148</v>
      </c>
      <c r="B4" s="392" t="str">
        <f>IF('Resumo Tecnico'!B12:H12="","",'Resumo Tecnico'!B12:H12)</f>
        <v/>
      </c>
      <c r="C4" s="435" t="s">
        <v>149</v>
      </c>
      <c r="D4" s="392" t="str">
        <f>IF('Resumo Tecnico'!I14="","",'Resumo Tecnico'!I14)</f>
        <v/>
      </c>
      <c r="E4" s="436"/>
      <c r="F4" s="436"/>
      <c r="G4" s="394"/>
      <c r="H4" s="440"/>
    </row>
    <row r="5" spans="1:8" s="356" customFormat="1" ht="20.100000000000001" customHeight="1">
      <c r="A5" s="392" t="s">
        <v>150</v>
      </c>
      <c r="B5" s="437" t="str">
        <f>IF(('Orçamento Detalhado'!H5)=0,"",'Orçamento Detalhado'!H5)</f>
        <v/>
      </c>
      <c r="C5" s="435" t="s">
        <v>151</v>
      </c>
      <c r="D5" s="395" t="str">
        <f>IF('Resumo Tecnico'!C67=0,"",'Resumo Tecnico'!C67)</f>
        <v/>
      </c>
      <c r="E5" s="436"/>
      <c r="F5" s="436"/>
      <c r="G5" s="394"/>
      <c r="H5" s="440"/>
    </row>
    <row r="6" spans="1:8" s="356" customFormat="1" ht="20.100000000000001" customHeight="1">
      <c r="A6" s="396"/>
      <c r="B6" s="392"/>
      <c r="C6" s="397"/>
      <c r="D6" s="392"/>
      <c r="E6" s="394"/>
      <c r="F6" s="442" t="s">
        <v>2</v>
      </c>
      <c r="G6" s="394"/>
      <c r="H6" s="440"/>
    </row>
    <row r="7" spans="1:8" s="357" customFormat="1" ht="24.95" customHeight="1">
      <c r="A7" s="640" t="s">
        <v>152</v>
      </c>
      <c r="B7" s="641"/>
      <c r="C7" s="641"/>
      <c r="D7" s="641"/>
      <c r="E7" s="641"/>
      <c r="F7" s="642"/>
      <c r="G7" s="46"/>
      <c r="H7" s="48"/>
    </row>
    <row r="8" spans="1:8" s="359" customFormat="1" ht="24.95" customHeight="1">
      <c r="A8" s="481" t="s">
        <v>153</v>
      </c>
      <c r="B8" s="481" t="s">
        <v>154</v>
      </c>
      <c r="C8" s="638" t="s">
        <v>155</v>
      </c>
      <c r="D8" s="639"/>
      <c r="E8" s="481" t="s">
        <v>156</v>
      </c>
      <c r="F8" s="481" t="s">
        <v>157</v>
      </c>
      <c r="G8" s="362"/>
      <c r="H8" s="48" t="s">
        <v>158</v>
      </c>
    </row>
    <row r="9" spans="1:8" s="359" customFormat="1" ht="8.1" customHeight="1">
      <c r="A9" s="398"/>
      <c r="B9" s="399"/>
      <c r="C9" s="449"/>
      <c r="D9" s="408"/>
      <c r="E9" s="400"/>
      <c r="F9" s="401"/>
      <c r="G9" s="362"/>
      <c r="H9" s="48"/>
    </row>
    <row r="10" spans="1:8" s="359" customFormat="1" ht="20.25" customHeight="1">
      <c r="A10" s="501" t="s">
        <v>159</v>
      </c>
      <c r="B10" s="502" t="s">
        <v>160</v>
      </c>
      <c r="C10" s="503">
        <f>VLOOKUP(B10,'Orçamento Detalhado'!D:J,7,FALSE)</f>
        <v>0</v>
      </c>
      <c r="D10" s="504">
        <f>IF($C$52=0,0,C10/$C$52)</f>
        <v>0</v>
      </c>
      <c r="E10" s="505">
        <f>IFERROR(IF(C10=0,0,$C10/$B$5),"")</f>
        <v>0</v>
      </c>
      <c r="F10" s="506">
        <f>IFERROR(IF(C10=0,0,$C10/$D$5),"")</f>
        <v>0</v>
      </c>
      <c r="G10" s="362"/>
      <c r="H10" s="48" t="str">
        <f>IF(C10='Orçamento Detalhado'!J14,"OK","FALSO")</f>
        <v>OK</v>
      </c>
    </row>
    <row r="11" spans="1:8" s="359" customFormat="1" ht="8.1" customHeight="1">
      <c r="A11" s="402"/>
      <c r="B11" s="403"/>
      <c r="C11" s="429"/>
      <c r="D11" s="445"/>
      <c r="E11" s="451"/>
      <c r="F11" s="404"/>
      <c r="G11" s="362"/>
      <c r="H11" s="48"/>
    </row>
    <row r="12" spans="1:8" s="359" customFormat="1" ht="8.1" customHeight="1">
      <c r="A12" s="405"/>
      <c r="B12" s="406"/>
      <c r="C12" s="407"/>
      <c r="D12" s="408"/>
      <c r="E12" s="409"/>
      <c r="F12" s="410"/>
      <c r="G12" s="362"/>
      <c r="H12" s="48"/>
    </row>
    <row r="13" spans="1:8" s="359" customFormat="1" ht="20.25" customHeight="1">
      <c r="A13" s="507" t="s">
        <v>161</v>
      </c>
      <c r="B13" s="508" t="s">
        <v>162</v>
      </c>
      <c r="C13" s="503">
        <f>VLOOKUP(B13,'Orçamento Detalhado'!D:J,7,FALSE)</f>
        <v>0</v>
      </c>
      <c r="D13" s="509">
        <f>IF($C$52=0,0,C13/$C$52)</f>
        <v>0</v>
      </c>
      <c r="E13" s="510">
        <f>IFERROR(IF(C13=0,0,$C13/$B$5),"")</f>
        <v>0</v>
      </c>
      <c r="F13" s="511">
        <f>IFERROR(IF(C13=0,0,$C13/$D$5),"")</f>
        <v>0</v>
      </c>
      <c r="G13" s="362"/>
      <c r="H13" s="48" t="str">
        <f>IF(C13='Orçamento Detalhado'!J16,"OK","FALSO")</f>
        <v>OK</v>
      </c>
    </row>
    <row r="14" spans="1:8" s="359" customFormat="1" ht="20.25" customHeight="1">
      <c r="A14" s="372" t="s">
        <v>111</v>
      </c>
      <c r="B14" s="373" t="str">
        <f>VLOOKUP($A14,'Orçamento Detalhado'!$A$17:$I$527,4,FALSE)</f>
        <v>SERVIÇOS TECNICOS</v>
      </c>
      <c r="C14" s="374">
        <f>VLOOKUP($A14,'Orçamento Detalhado'!$A$17:$J$527,10,FALSE)</f>
        <v>0</v>
      </c>
      <c r="D14" s="375">
        <f>IFERROR(IF($C$52=0,0,C14/$C$52),"")</f>
        <v>0</v>
      </c>
      <c r="E14" s="376">
        <f>IFERROR(IF(C14=0,0,$C14/$B$5),"")</f>
        <v>0</v>
      </c>
      <c r="F14" s="377">
        <f t="shared" ref="F14:F34" si="0">IFERROR(IF(C14=0,0,$C14/$D$5),"")</f>
        <v>0</v>
      </c>
      <c r="G14" s="362"/>
      <c r="H14" s="48"/>
    </row>
    <row r="15" spans="1:8" s="359" customFormat="1" ht="20.25" customHeight="1">
      <c r="A15" s="372" t="s">
        <v>112</v>
      </c>
      <c r="B15" s="373" t="str">
        <f>VLOOKUP($A15,'Orçamento Detalhado'!$A$17:$I$527,4,FALSE)</f>
        <v>CUSTOS GERAIS/MENSAIS</v>
      </c>
      <c r="C15" s="374">
        <f>VLOOKUP($A15,'Orçamento Detalhado'!$A$17:$J$527,10,FALSE)</f>
        <v>0</v>
      </c>
      <c r="D15" s="375">
        <f t="shared" ref="D15:D34" si="1">IFERROR(IF($C$52=0,0,C15/$C$52),"")</f>
        <v>0</v>
      </c>
      <c r="E15" s="376">
        <f t="shared" ref="E15:E34" si="2">IFERROR(IF(C15=0,0,$C15/$B$5),"")</f>
        <v>0</v>
      </c>
      <c r="F15" s="377">
        <f t="shared" si="0"/>
        <v>0</v>
      </c>
      <c r="G15" s="362"/>
      <c r="H15" s="48"/>
    </row>
    <row r="16" spans="1:8" s="359" customFormat="1" ht="20.25" customHeight="1">
      <c r="A16" s="372" t="s">
        <v>113</v>
      </c>
      <c r="B16" s="373" t="str">
        <f>VLOOKUP($A16,'Orçamento Detalhado'!$A$17:$I$527,4,FALSE)</f>
        <v>FUNDAÇÕES</v>
      </c>
      <c r="C16" s="374">
        <f>VLOOKUP($A16,'Orçamento Detalhado'!$A$17:$J$527,10,FALSE)</f>
        <v>0</v>
      </c>
      <c r="D16" s="375">
        <f t="shared" si="1"/>
        <v>0</v>
      </c>
      <c r="E16" s="376">
        <f t="shared" si="2"/>
        <v>0</v>
      </c>
      <c r="F16" s="377">
        <f t="shared" si="0"/>
        <v>0</v>
      </c>
      <c r="G16" s="362"/>
      <c r="H16" s="48"/>
    </row>
    <row r="17" spans="1:8" s="359" customFormat="1" ht="20.25" customHeight="1">
      <c r="A17" s="372" t="s">
        <v>114</v>
      </c>
      <c r="B17" s="373" t="str">
        <f>VLOOKUP($A17,'Orçamento Detalhado'!$A$17:$I$527,4,FALSE)</f>
        <v>ESTRUTURA</v>
      </c>
      <c r="C17" s="374">
        <f>VLOOKUP($A17,'Orçamento Detalhado'!$A$17:$J$527,10,FALSE)</f>
        <v>0</v>
      </c>
      <c r="D17" s="375">
        <f t="shared" si="1"/>
        <v>0</v>
      </c>
      <c r="E17" s="376">
        <f t="shared" si="2"/>
        <v>0</v>
      </c>
      <c r="F17" s="377">
        <f t="shared" si="0"/>
        <v>0</v>
      </c>
      <c r="G17" s="362"/>
      <c r="H17" s="48"/>
    </row>
    <row r="18" spans="1:8" s="359" customFormat="1" ht="20.25" customHeight="1">
      <c r="A18" s="372" t="s">
        <v>115</v>
      </c>
      <c r="B18" s="373" t="str">
        <f>VLOOKUP($A18,'Orçamento Detalhado'!$A$17:$I$527,4,FALSE)</f>
        <v>PAREDES E PAÍNEIS</v>
      </c>
      <c r="C18" s="374">
        <f>VLOOKUP($A18,'Orçamento Detalhado'!$A$17:$J$527,10,FALSE)</f>
        <v>0</v>
      </c>
      <c r="D18" s="375">
        <f t="shared" si="1"/>
        <v>0</v>
      </c>
      <c r="E18" s="376">
        <f t="shared" si="2"/>
        <v>0</v>
      </c>
      <c r="F18" s="377">
        <f t="shared" si="0"/>
        <v>0</v>
      </c>
      <c r="G18" s="362"/>
      <c r="H18" s="48"/>
    </row>
    <row r="19" spans="1:8" s="359" customFormat="1" ht="20.25" customHeight="1">
      <c r="A19" s="372" t="s">
        <v>116</v>
      </c>
      <c r="B19" s="373" t="str">
        <f>VLOOKUP($A19,'Orçamento Detalhado'!$A$17:$I$527,4,FALSE)</f>
        <v>ESQUADRIAS DE ALUMINIO</v>
      </c>
      <c r="C19" s="374">
        <f>VLOOKUP($A19,'Orçamento Detalhado'!$A$17:$J$527,10,FALSE)</f>
        <v>0</v>
      </c>
      <c r="D19" s="375">
        <f t="shared" si="1"/>
        <v>0</v>
      </c>
      <c r="E19" s="376">
        <f t="shared" si="2"/>
        <v>0</v>
      </c>
      <c r="F19" s="377">
        <f t="shared" si="0"/>
        <v>0</v>
      </c>
      <c r="G19" s="362"/>
      <c r="H19" s="48"/>
    </row>
    <row r="20" spans="1:8" s="359" customFormat="1" ht="20.25" customHeight="1">
      <c r="A20" s="372" t="s">
        <v>117</v>
      </c>
      <c r="B20" s="373" t="str">
        <f>VLOOKUP($A20,'Orçamento Detalhado'!$A$17:$I$527,4,FALSE)</f>
        <v>ESQUADRIAS DE FERRO</v>
      </c>
      <c r="C20" s="374">
        <f>VLOOKUP($A20,'Orçamento Detalhado'!$A$17:$J$527,10,FALSE)</f>
        <v>0</v>
      </c>
      <c r="D20" s="375">
        <f t="shared" si="1"/>
        <v>0</v>
      </c>
      <c r="E20" s="376">
        <f t="shared" si="2"/>
        <v>0</v>
      </c>
      <c r="F20" s="377">
        <f t="shared" si="0"/>
        <v>0</v>
      </c>
      <c r="G20" s="362"/>
      <c r="H20" s="48"/>
    </row>
    <row r="21" spans="1:8" s="359" customFormat="1" ht="20.25" customHeight="1">
      <c r="A21" s="372" t="s">
        <v>118</v>
      </c>
      <c r="B21" s="373" t="str">
        <f>VLOOKUP($A21,'Orçamento Detalhado'!$A$17:$I$527,4,FALSE)</f>
        <v>ESQUADRIAS DE MADEIRA</v>
      </c>
      <c r="C21" s="374">
        <f>VLOOKUP($A21,'Orçamento Detalhado'!$A$17:$J$527,10,FALSE)</f>
        <v>0</v>
      </c>
      <c r="D21" s="375">
        <f t="shared" si="1"/>
        <v>0</v>
      </c>
      <c r="E21" s="376">
        <f t="shared" si="2"/>
        <v>0</v>
      </c>
      <c r="F21" s="377">
        <f t="shared" si="0"/>
        <v>0</v>
      </c>
      <c r="G21" s="362"/>
      <c r="H21" s="48"/>
    </row>
    <row r="22" spans="1:8" s="359" customFormat="1" ht="20.25" customHeight="1">
      <c r="A22" s="372" t="s">
        <v>119</v>
      </c>
      <c r="B22" s="373" t="str">
        <f>VLOOKUP($A22,'Orçamento Detalhado'!$A$17:$I$527,4,FALSE)</f>
        <v>VIDROS E PVCs</v>
      </c>
      <c r="C22" s="374">
        <f>VLOOKUP($A22,'Orçamento Detalhado'!$A$17:$J$527,10,FALSE)</f>
        <v>0</v>
      </c>
      <c r="D22" s="375">
        <f t="shared" si="1"/>
        <v>0</v>
      </c>
      <c r="E22" s="376">
        <f t="shared" si="2"/>
        <v>0</v>
      </c>
      <c r="F22" s="377">
        <f t="shared" si="0"/>
        <v>0</v>
      </c>
      <c r="G22" s="362"/>
      <c r="H22" s="48"/>
    </row>
    <row r="23" spans="1:8" s="359" customFormat="1" ht="20.25" customHeight="1">
      <c r="A23" s="372" t="s">
        <v>120</v>
      </c>
      <c r="B23" s="373" t="str">
        <f>VLOOKUP($A23,'Orçamento Detalhado'!$A$17:$I$527,4,FALSE)</f>
        <v>COBERTURAS</v>
      </c>
      <c r="C23" s="374">
        <f>VLOOKUP($A23,'Orçamento Detalhado'!$A$17:$J$527,10,FALSE)</f>
        <v>0</v>
      </c>
      <c r="D23" s="375">
        <f t="shared" si="1"/>
        <v>0</v>
      </c>
      <c r="E23" s="376">
        <f t="shared" si="2"/>
        <v>0</v>
      </c>
      <c r="F23" s="377">
        <f t="shared" si="0"/>
        <v>0</v>
      </c>
      <c r="G23" s="362"/>
      <c r="H23" s="48"/>
    </row>
    <row r="24" spans="1:8" s="359" customFormat="1" ht="20.25" customHeight="1">
      <c r="A24" s="372" t="s">
        <v>121</v>
      </c>
      <c r="B24" s="373" t="str">
        <f>VLOOKUP($A24,'Orçamento Detalhado'!$A$17:$I$527,4,FALSE)</f>
        <v>IMPERMEABILIZAÇÕES E TRATAMENTOS</v>
      </c>
      <c r="C24" s="374">
        <f>VLOOKUP($A24,'Orçamento Detalhado'!$A$17:$J$527,10,FALSE)</f>
        <v>0</v>
      </c>
      <c r="D24" s="375">
        <f t="shared" si="1"/>
        <v>0</v>
      </c>
      <c r="E24" s="376">
        <f t="shared" si="2"/>
        <v>0</v>
      </c>
      <c r="F24" s="377">
        <f t="shared" si="0"/>
        <v>0</v>
      </c>
      <c r="G24" s="362"/>
      <c r="H24" s="48"/>
    </row>
    <row r="25" spans="1:8" s="359" customFormat="1" ht="20.25" customHeight="1">
      <c r="A25" s="372" t="s">
        <v>122</v>
      </c>
      <c r="B25" s="373" t="str">
        <f>VLOOKUP($A25,'Orçamento Detalhado'!$A$17:$I$527,4,FALSE)</f>
        <v>REVESTIMENTOS INTERNOS</v>
      </c>
      <c r="C25" s="374">
        <f>VLOOKUP($A25,'Orçamento Detalhado'!$A$17:$J$527,10,FALSE)</f>
        <v>0</v>
      </c>
      <c r="D25" s="375">
        <f t="shared" si="1"/>
        <v>0</v>
      </c>
      <c r="E25" s="376">
        <f t="shared" si="2"/>
        <v>0</v>
      </c>
      <c r="F25" s="377">
        <f t="shared" si="0"/>
        <v>0</v>
      </c>
      <c r="G25" s="362"/>
      <c r="H25" s="48"/>
    </row>
    <row r="26" spans="1:8" s="359" customFormat="1" ht="20.25" customHeight="1">
      <c r="A26" s="372" t="s">
        <v>123</v>
      </c>
      <c r="B26" s="373" t="str">
        <f>VLOOKUP($A26,'Orçamento Detalhado'!$A$17:$I$527,4,FALSE)</f>
        <v>REVESTIMENTO EXTERNO</v>
      </c>
      <c r="C26" s="374">
        <f>VLOOKUP($A26,'Orçamento Detalhado'!$A$17:$J$527,10,FALSE)</f>
        <v>0</v>
      </c>
      <c r="D26" s="375">
        <f t="shared" si="1"/>
        <v>0</v>
      </c>
      <c r="E26" s="376">
        <f t="shared" si="2"/>
        <v>0</v>
      </c>
      <c r="F26" s="377">
        <f t="shared" si="0"/>
        <v>0</v>
      </c>
      <c r="G26" s="362"/>
      <c r="H26" s="48"/>
    </row>
    <row r="27" spans="1:8" s="359" customFormat="1" ht="20.25" customHeight="1">
      <c r="A27" s="372" t="s">
        <v>124</v>
      </c>
      <c r="B27" s="373" t="str">
        <f>VLOOKUP($A27,'Orçamento Detalhado'!$A$17:$I$527,4,FALSE)</f>
        <v>FORROS</v>
      </c>
      <c r="C27" s="374">
        <f>VLOOKUP($A27,'Orçamento Detalhado'!$A$17:$J$527,10,FALSE)</f>
        <v>0</v>
      </c>
      <c r="D27" s="375">
        <f t="shared" si="1"/>
        <v>0</v>
      </c>
      <c r="E27" s="376">
        <f t="shared" si="2"/>
        <v>0</v>
      </c>
      <c r="F27" s="377">
        <f t="shared" si="0"/>
        <v>0</v>
      </c>
      <c r="G27" s="362"/>
      <c r="H27" s="48"/>
    </row>
    <row r="28" spans="1:8" s="359" customFormat="1" ht="20.25" customHeight="1">
      <c r="A28" s="372" t="s">
        <v>125</v>
      </c>
      <c r="B28" s="373" t="str">
        <f>VLOOKUP($A28,'Orçamento Detalhado'!$A$17:$I$527,4,FALSE)</f>
        <v>PINTURA</v>
      </c>
      <c r="C28" s="374">
        <f>VLOOKUP($A28,'Orçamento Detalhado'!$A$17:$J$527,10,FALSE)</f>
        <v>0</v>
      </c>
      <c r="D28" s="375">
        <f t="shared" si="1"/>
        <v>0</v>
      </c>
      <c r="E28" s="376">
        <f t="shared" si="2"/>
        <v>0</v>
      </c>
      <c r="F28" s="377">
        <f t="shared" si="0"/>
        <v>0</v>
      </c>
      <c r="G28" s="362"/>
      <c r="H28" s="48"/>
    </row>
    <row r="29" spans="1:8" s="359" customFormat="1" ht="20.25" customHeight="1">
      <c r="A29" s="372" t="s">
        <v>126</v>
      </c>
      <c r="B29" s="373" t="str">
        <f>VLOOKUP($A29,'Orçamento Detalhado'!$A$17:$I$527,4,FALSE)</f>
        <v>PISO INTERNO</v>
      </c>
      <c r="C29" s="374">
        <f>VLOOKUP($A29,'Orçamento Detalhado'!$A$17:$J$527,10,FALSE)</f>
        <v>0</v>
      </c>
      <c r="D29" s="375">
        <f t="shared" si="1"/>
        <v>0</v>
      </c>
      <c r="E29" s="376">
        <f t="shared" si="2"/>
        <v>0</v>
      </c>
      <c r="F29" s="377">
        <f t="shared" si="0"/>
        <v>0</v>
      </c>
      <c r="G29" s="362"/>
      <c r="H29" s="48"/>
    </row>
    <row r="30" spans="1:8" s="359" customFormat="1" ht="20.25" customHeight="1">
      <c r="A30" s="372" t="s">
        <v>127</v>
      </c>
      <c r="B30" s="373" t="str">
        <f>VLOOKUP($A30,'Orçamento Detalhado'!$A$17:$I$527,4,FALSE)</f>
        <v>INSTALAÇÕES ELETRICAS, FONE E INTERFONE</v>
      </c>
      <c r="C30" s="374">
        <f>VLOOKUP($A30,'Orçamento Detalhado'!$A$17:$J$527,10,FALSE)</f>
        <v>0</v>
      </c>
      <c r="D30" s="375">
        <f t="shared" si="1"/>
        <v>0</v>
      </c>
      <c r="E30" s="376">
        <f t="shared" si="2"/>
        <v>0</v>
      </c>
      <c r="F30" s="377">
        <f t="shared" si="0"/>
        <v>0</v>
      </c>
      <c r="G30" s="362"/>
      <c r="H30" s="48"/>
    </row>
    <row r="31" spans="1:8" s="359" customFormat="1" ht="20.25" customHeight="1">
      <c r="A31" s="372" t="s">
        <v>128</v>
      </c>
      <c r="B31" s="373" t="str">
        <f>VLOOKUP($A31,'Orçamento Detalhado'!$A$17:$I$527,4,FALSE)</f>
        <v xml:space="preserve">INSTALAÇÕES HIDRAULICAS </v>
      </c>
      <c r="C31" s="374">
        <f>VLOOKUP($A31,'Orçamento Detalhado'!$A$17:$J$527,10,FALSE)</f>
        <v>0</v>
      </c>
      <c r="D31" s="375">
        <f t="shared" si="1"/>
        <v>0</v>
      </c>
      <c r="E31" s="376">
        <f t="shared" si="2"/>
        <v>0</v>
      </c>
      <c r="F31" s="377">
        <f t="shared" si="0"/>
        <v>0</v>
      </c>
      <c r="G31" s="362"/>
      <c r="H31" s="48"/>
    </row>
    <row r="32" spans="1:8" s="359" customFormat="1" ht="20.25" customHeight="1">
      <c r="A32" s="372" t="s">
        <v>163</v>
      </c>
      <c r="B32" s="373" t="str">
        <f>VLOOKUP($A32,'Orçamento Detalhado'!$A$17:$I$527,4,FALSE)</f>
        <v>INSTALAÇÕES MECANICAS</v>
      </c>
      <c r="C32" s="374">
        <f>VLOOKUP($A32,'Orçamento Detalhado'!$A$17:$J$527,10,FALSE)</f>
        <v>0</v>
      </c>
      <c r="D32" s="375">
        <f t="shared" si="1"/>
        <v>0</v>
      </c>
      <c r="E32" s="376">
        <f t="shared" si="2"/>
        <v>0</v>
      </c>
      <c r="F32" s="377">
        <f t="shared" si="0"/>
        <v>0</v>
      </c>
      <c r="G32" s="362"/>
      <c r="H32" s="48"/>
    </row>
    <row r="33" spans="1:8" s="359" customFormat="1" ht="20.25" customHeight="1">
      <c r="A33" s="372" t="s">
        <v>129</v>
      </c>
      <c r="B33" s="373" t="str">
        <f>VLOOKUP($A33,'Orçamento Detalhado'!$A$17:$I$527,4,FALSE)</f>
        <v>LOUÇAS E METAIS</v>
      </c>
      <c r="C33" s="374">
        <f>VLOOKUP($A33,'Orçamento Detalhado'!$A$17:$J$527,10,FALSE)</f>
        <v>0</v>
      </c>
      <c r="D33" s="375">
        <f t="shared" si="1"/>
        <v>0</v>
      </c>
      <c r="E33" s="376">
        <f t="shared" si="2"/>
        <v>0</v>
      </c>
      <c r="F33" s="377">
        <f t="shared" si="0"/>
        <v>0</v>
      </c>
      <c r="G33" s="362"/>
      <c r="H33" s="48"/>
    </row>
    <row r="34" spans="1:8" s="359" customFormat="1" ht="20.25" customHeight="1">
      <c r="A34" s="372" t="s">
        <v>130</v>
      </c>
      <c r="B34" s="373" t="str">
        <f>VLOOKUP($A34,'Orçamento Detalhado'!$A$17:$I$527,4,FALSE)</f>
        <v>COMPLEMENTAÇÃO</v>
      </c>
      <c r="C34" s="374">
        <f>VLOOKUP($A34,'Orçamento Detalhado'!$A$17:$J$527,10,FALSE)</f>
        <v>0</v>
      </c>
      <c r="D34" s="375">
        <f t="shared" si="1"/>
        <v>0</v>
      </c>
      <c r="E34" s="376">
        <f t="shared" si="2"/>
        <v>0</v>
      </c>
      <c r="F34" s="377">
        <f t="shared" si="0"/>
        <v>0</v>
      </c>
      <c r="G34" s="362"/>
      <c r="H34" s="48"/>
    </row>
    <row r="35" spans="1:8" s="359" customFormat="1" ht="8.1" customHeight="1">
      <c r="A35" s="411"/>
      <c r="B35" s="412"/>
      <c r="C35" s="413"/>
      <c r="D35" s="414"/>
      <c r="E35" s="415"/>
      <c r="F35" s="416"/>
      <c r="G35" s="362"/>
      <c r="H35" s="48"/>
    </row>
    <row r="36" spans="1:8" s="359" customFormat="1" ht="8.1" customHeight="1">
      <c r="A36" s="417"/>
      <c r="B36" s="418"/>
      <c r="C36" s="429"/>
      <c r="D36" s="445"/>
      <c r="E36" s="451"/>
      <c r="F36" s="404"/>
      <c r="G36" s="362"/>
      <c r="H36" s="48"/>
    </row>
    <row r="37" spans="1:8" s="359" customFormat="1" ht="20.25" customHeight="1">
      <c r="A37" s="488">
        <v>2</v>
      </c>
      <c r="B37" s="483" t="s">
        <v>164</v>
      </c>
      <c r="C37" s="484">
        <f>VLOOKUP(B37,'Orçamento Detalhado'!D:J,7,FALSE)</f>
        <v>0</v>
      </c>
      <c r="D37" s="485">
        <f>IFERROR(IF($C$52=0,0,C37/$C$52),"")</f>
        <v>0</v>
      </c>
      <c r="E37" s="486">
        <f>IFERROR(IF(C37=0,0,$C37/$B$5),"")</f>
        <v>0</v>
      </c>
      <c r="F37" s="487">
        <f t="shared" ref="F37" si="3">IFERROR(IF(C37=0,0,$C37/$D$5),"")</f>
        <v>0</v>
      </c>
      <c r="G37" s="362"/>
      <c r="H37" s="48" t="str">
        <f>IF(C37='Orçamento Detalhado'!J360,"OK","FALSO")</f>
        <v>OK</v>
      </c>
    </row>
    <row r="38" spans="1:8" s="359" customFormat="1" ht="8.1" customHeight="1">
      <c r="A38" s="419"/>
      <c r="B38" s="420"/>
      <c r="C38" s="429"/>
      <c r="D38" s="445"/>
      <c r="E38" s="451"/>
      <c r="F38" s="404"/>
      <c r="G38" s="362"/>
      <c r="H38" s="48"/>
    </row>
    <row r="39" spans="1:8" s="359" customFormat="1" ht="8.1" customHeight="1">
      <c r="A39" s="421"/>
      <c r="B39" s="422"/>
      <c r="C39" s="408"/>
      <c r="D39" s="471"/>
      <c r="E39" s="409"/>
      <c r="F39" s="410"/>
      <c r="G39" s="362"/>
      <c r="H39" s="48"/>
    </row>
    <row r="40" spans="1:8" s="359" customFormat="1" ht="20.25" customHeight="1">
      <c r="A40" s="488">
        <v>3</v>
      </c>
      <c r="B40" s="489" t="s">
        <v>165</v>
      </c>
      <c r="C40" s="490">
        <f>VLOOKUP(B40,'Orçamento Detalhado'!D:J,7,FALSE)</f>
        <v>0</v>
      </c>
      <c r="D40" s="491">
        <f>IFERROR(IF($C$52=0,0,C40/$C$52),"")</f>
        <v>0</v>
      </c>
      <c r="E40" s="492">
        <f>IFERROR(IF(C40=0,0,$C40/$B$5),"")</f>
        <v>0</v>
      </c>
      <c r="F40" s="493">
        <f t="shared" ref="F40" si="4">IFERROR(IF(C40=0,0,$C40/$D$5),"")</f>
        <v>0</v>
      </c>
      <c r="G40" s="362"/>
      <c r="H40" s="48" t="str">
        <f>IF(C40='Orçamento Detalhado'!J479,"OK","FALSO")</f>
        <v>OK</v>
      </c>
    </row>
    <row r="41" spans="1:8" s="359" customFormat="1" ht="8.1" customHeight="1">
      <c r="A41" s="419"/>
      <c r="B41" s="423"/>
      <c r="C41" s="414"/>
      <c r="D41" s="472"/>
      <c r="E41" s="415"/>
      <c r="F41" s="416"/>
      <c r="G41" s="362"/>
      <c r="H41" s="48"/>
    </row>
    <row r="42" spans="1:8" s="359" customFormat="1" ht="8.1" customHeight="1">
      <c r="A42" s="424"/>
      <c r="B42" s="399"/>
      <c r="C42" s="429"/>
      <c r="D42" s="446"/>
      <c r="E42" s="452"/>
      <c r="F42" s="425"/>
      <c r="G42" s="362"/>
      <c r="H42" s="48"/>
    </row>
    <row r="43" spans="1:8" s="359" customFormat="1" ht="20.25" customHeight="1">
      <c r="A43" s="482" t="s">
        <v>166</v>
      </c>
      <c r="B43" s="483" t="s">
        <v>167</v>
      </c>
      <c r="C43" s="484">
        <f>VLOOKUP(B43,'Orçamento Detalhado'!D:J,7,FALSE)</f>
        <v>0</v>
      </c>
      <c r="D43" s="485">
        <f>IFERROR(IF($C$52=0,0,C43/$C$52),"")</f>
        <v>0</v>
      </c>
      <c r="E43" s="486">
        <f>IFERROR(IF(C43=0,0,$C43/$B$5),"")</f>
        <v>0</v>
      </c>
      <c r="F43" s="487">
        <f t="shared" ref="F43" si="5">IFERROR(IF(C43=0,0,$C43/$D$5),"")</f>
        <v>0</v>
      </c>
      <c r="G43" s="362"/>
      <c r="H43" s="48" t="str">
        <f>IF(C43='Orçamento Detalhado'!J492,"OK","FALSO")</f>
        <v>OK</v>
      </c>
    </row>
    <row r="44" spans="1:8" s="359" customFormat="1" ht="8.1" customHeight="1">
      <c r="A44" s="426"/>
      <c r="B44" s="420"/>
      <c r="C44" s="450"/>
      <c r="D44" s="447"/>
      <c r="E44" s="453"/>
      <c r="F44" s="427"/>
      <c r="G44" s="362"/>
      <c r="H44" s="48"/>
    </row>
    <row r="45" spans="1:8" s="359" customFormat="1" ht="8.1" customHeight="1">
      <c r="A45" s="424"/>
      <c r="B45" s="399"/>
      <c r="C45" s="449"/>
      <c r="D45" s="448"/>
      <c r="E45" s="454"/>
      <c r="F45" s="428"/>
      <c r="G45" s="362"/>
      <c r="H45" s="48"/>
    </row>
    <row r="46" spans="1:8" s="359" customFormat="1" ht="20.25" customHeight="1">
      <c r="A46" s="482" t="s">
        <v>168</v>
      </c>
      <c r="B46" s="483" t="s">
        <v>169</v>
      </c>
      <c r="C46" s="484">
        <f>VLOOKUP(B46,'Orçamento Detalhado'!D:J,7,FALSE)</f>
        <v>0</v>
      </c>
      <c r="D46" s="485">
        <f>IFERROR(IF($C$52=0,0,C46/$C$52),"")</f>
        <v>0</v>
      </c>
      <c r="E46" s="486">
        <f>IFERROR(IF(C46=0,0,$C46/$B$5),"")</f>
        <v>0</v>
      </c>
      <c r="F46" s="487">
        <f t="shared" ref="F46" si="6">IFERROR(IF(C46=0,0,$C46/$D$5),"")</f>
        <v>0</v>
      </c>
      <c r="G46" s="362"/>
      <c r="H46" s="48" t="str">
        <f>IF(C46='Orçamento Detalhado'!J505,"OK","FALSO")</f>
        <v>OK</v>
      </c>
    </row>
    <row r="47" spans="1:8" s="359" customFormat="1" ht="8.1" customHeight="1">
      <c r="A47" s="465"/>
      <c r="B47" s="403"/>
      <c r="C47" s="429"/>
      <c r="D47" s="445"/>
      <c r="E47" s="451"/>
      <c r="F47" s="404"/>
      <c r="G47" s="362"/>
      <c r="H47" s="48"/>
    </row>
    <row r="48" spans="1:8" s="359" customFormat="1" ht="8.1" customHeight="1">
      <c r="A48" s="456"/>
      <c r="B48" s="457"/>
      <c r="C48" s="407"/>
      <c r="D48" s="458"/>
      <c r="E48" s="459"/>
      <c r="F48" s="460"/>
      <c r="G48" s="362"/>
      <c r="H48" s="48"/>
    </row>
    <row r="49" spans="1:8" s="359" customFormat="1" ht="20.25" customHeight="1">
      <c r="A49" s="494" t="s">
        <v>170</v>
      </c>
      <c r="B49" s="483" t="s">
        <v>171</v>
      </c>
      <c r="C49" s="484">
        <f>VLOOKUP(B49,'Orçamento Detalhado'!D:J,7,FALSE)</f>
        <v>0</v>
      </c>
      <c r="D49" s="485">
        <f>IFERROR(IF($C$52=0,0,C49/$C$52),"")</f>
        <v>0</v>
      </c>
      <c r="E49" s="486">
        <f>IFERROR(IF(C49=0,0,$C49/$B$5),"")</f>
        <v>0</v>
      </c>
      <c r="F49" s="495">
        <f>IFERROR(IF(C49=0,0,$C49/$D$5),"")</f>
        <v>0</v>
      </c>
      <c r="G49" s="362"/>
      <c r="H49" s="48" t="str">
        <f>IF(C49='Orçamento Detalhado'!J512,"OK","FALSO")</f>
        <v>OK</v>
      </c>
    </row>
    <row r="50" spans="1:8" s="359" customFormat="1" ht="8.1" customHeight="1">
      <c r="A50" s="461"/>
      <c r="B50" s="462"/>
      <c r="C50" s="413"/>
      <c r="D50" s="414"/>
      <c r="E50" s="463"/>
      <c r="F50" s="464"/>
      <c r="G50" s="362"/>
      <c r="H50" s="48"/>
    </row>
    <row r="51" spans="1:8" s="359" customFormat="1" ht="8.1" customHeight="1">
      <c r="A51" s="466"/>
      <c r="B51" s="467"/>
      <c r="C51" s="468"/>
      <c r="D51" s="455"/>
      <c r="E51" s="455"/>
      <c r="F51" s="455"/>
      <c r="G51" s="362"/>
      <c r="H51" s="48"/>
    </row>
    <row r="52" spans="1:8" s="359" customFormat="1" ht="24.75" customHeight="1">
      <c r="A52" s="636" t="s">
        <v>172</v>
      </c>
      <c r="B52" s="637"/>
      <c r="C52" s="496">
        <f>SUM(C10,C13,C37,C40,C43,C46,C49)</f>
        <v>0</v>
      </c>
      <c r="D52" s="497">
        <f>IF($C$52=0,0,C52/$C$52)</f>
        <v>0</v>
      </c>
      <c r="E52" s="498">
        <f>IFERROR(IF(C52=0,0,$C52/$B$5),"")</f>
        <v>0</v>
      </c>
      <c r="F52" s="499">
        <f>IFERROR(IF(C52=0,0,$C52/$D$5),"")</f>
        <v>0</v>
      </c>
      <c r="G52" s="429"/>
      <c r="H52" s="48"/>
    </row>
    <row r="53" spans="1:8" s="359" customFormat="1" ht="15">
      <c r="A53" s="362"/>
      <c r="B53" s="430"/>
      <c r="C53" s="431"/>
      <c r="D53" s="429"/>
      <c r="E53" s="362"/>
      <c r="F53" s="362"/>
      <c r="G53" s="362"/>
      <c r="H53" s="48"/>
    </row>
    <row r="54" spans="1:8" s="357" customFormat="1" ht="12.75">
      <c r="A54" s="46"/>
      <c r="B54" s="432"/>
      <c r="C54" s="358"/>
      <c r="D54" s="433"/>
      <c r="E54" s="46"/>
      <c r="F54" s="46"/>
      <c r="G54" s="46"/>
      <c r="H54" s="48"/>
    </row>
    <row r="55" spans="1:8" s="357" customFormat="1">
      <c r="A55" s="46"/>
      <c r="B55" s="432"/>
      <c r="C55" s="580"/>
      <c r="D55" s="580"/>
      <c r="E55" s="580"/>
      <c r="F55" s="580"/>
      <c r="G55" s="46"/>
      <c r="H55" s="48"/>
    </row>
    <row r="56" spans="1:8" s="357" customFormat="1">
      <c r="A56" s="46"/>
      <c r="B56" s="432"/>
      <c r="C56" s="580"/>
      <c r="D56" s="580"/>
      <c r="E56" s="580"/>
      <c r="F56" s="580"/>
      <c r="G56" s="46"/>
      <c r="H56" s="48"/>
    </row>
    <row r="57" spans="1:8" s="357" customFormat="1">
      <c r="A57" s="46"/>
      <c r="B57" s="432"/>
      <c r="C57" s="580"/>
      <c r="D57" s="580"/>
      <c r="E57" s="580"/>
      <c r="F57" s="580"/>
      <c r="G57" s="46"/>
      <c r="H57" s="48"/>
    </row>
    <row r="58" spans="1:8" s="357" customFormat="1">
      <c r="A58" s="46"/>
      <c r="B58" s="432"/>
      <c r="C58" s="581"/>
      <c r="D58" s="581"/>
      <c r="E58" s="581"/>
      <c r="F58" s="581"/>
      <c r="G58" s="46"/>
      <c r="H58" s="48"/>
    </row>
    <row r="59" spans="1:8" ht="15" customHeight="1">
      <c r="C59" s="378" t="s">
        <v>173</v>
      </c>
      <c r="D59" s="46"/>
      <c r="E59" s="46"/>
      <c r="F59" s="46"/>
    </row>
    <row r="60" spans="1:8" ht="4.5" customHeight="1">
      <c r="C60" s="378"/>
      <c r="D60" s="46"/>
      <c r="E60" s="46"/>
      <c r="F60" s="46"/>
    </row>
    <row r="61" spans="1:8" ht="15">
      <c r="C61" s="103" t="s">
        <v>98</v>
      </c>
      <c r="D61" s="633"/>
      <c r="E61" s="633"/>
      <c r="F61" s="633"/>
    </row>
    <row r="62" spans="1:8" ht="15">
      <c r="C62" s="103" t="s">
        <v>174</v>
      </c>
      <c r="D62" s="633"/>
      <c r="E62" s="633"/>
      <c r="F62" s="633"/>
    </row>
    <row r="63" spans="1:8" ht="15">
      <c r="C63" s="103" t="s">
        <v>99</v>
      </c>
      <c r="D63" s="633"/>
      <c r="E63" s="633"/>
      <c r="F63" s="633"/>
    </row>
    <row r="64" spans="1:8" ht="5.0999999999999996" customHeight="1">
      <c r="C64" s="46"/>
      <c r="D64" s="362"/>
      <c r="E64" s="362"/>
      <c r="F64" s="362"/>
    </row>
    <row r="65" spans="3:6" ht="15">
      <c r="C65" s="103" t="s">
        <v>100</v>
      </c>
      <c r="D65" s="633"/>
      <c r="E65" s="633"/>
      <c r="F65" s="633"/>
    </row>
    <row r="66" spans="3:6" ht="15">
      <c r="C66" s="103" t="s">
        <v>101</v>
      </c>
      <c r="D66" s="634"/>
      <c r="E66" s="634"/>
      <c r="F66" s="634"/>
    </row>
  </sheetData>
  <sheetProtection algorithmName="SHA-512" hashValue="5YQyhpHI4oThydHEDhnuHWdC8RFs6jxsC80IOmeBKN019FyWyCJG3vr5lpyZepsRLZDORdw+HwtzXzpkmPmgWg==" saltValue="iF0fc+DXgq5W9qxq+X0T1w==" spinCount="100000" sheet="1" objects="1" scenarios="1" formatColumns="0" formatRows="0" sort="0" autoFilter="0"/>
  <protectedRanges>
    <protectedRange sqref="D61:F66" name="Range1"/>
  </protectedRanges>
  <mergeCells count="12">
    <mergeCell ref="B1:F1"/>
    <mergeCell ref="A52:B52"/>
    <mergeCell ref="C8:D8"/>
    <mergeCell ref="A7:F7"/>
    <mergeCell ref="B2:F2"/>
    <mergeCell ref="B3:F3"/>
    <mergeCell ref="C55:F58"/>
    <mergeCell ref="D61:F61"/>
    <mergeCell ref="D63:F63"/>
    <mergeCell ref="D65:F65"/>
    <mergeCell ref="D66:F66"/>
    <mergeCell ref="D62:F62"/>
  </mergeCells>
  <printOptions horizontalCentered="1"/>
  <pageMargins left="0.51181102362204722" right="0.51181102362204722" top="0.78740157480314965" bottom="0.59055118110236227" header="0.31496062992125984" footer="0.31496062992125984"/>
  <pageSetup paperSize="9" scale="7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2">
    <pageSetUpPr fitToPage="1"/>
  </sheetPr>
  <dimension ref="A1:U560"/>
  <sheetViews>
    <sheetView showGridLines="0" zoomScale="80" zoomScaleNormal="80" zoomScaleSheetLayoutView="80" workbookViewId="0">
      <pane ySplit="13" topLeftCell="A347" activePane="bottomLeft" state="frozen"/>
      <selection pane="bottomLeft" activeCell="D531" sqref="D531"/>
    </sheetView>
  </sheetViews>
  <sheetFormatPr defaultColWidth="13.33203125" defaultRowHeight="18" customHeight="1" outlineLevelRow="2" outlineLevelCol="1"/>
  <cols>
    <col min="1" max="1" width="16.5" style="10" customWidth="1"/>
    <col min="2" max="2" width="20.83203125" style="1" customWidth="1"/>
    <col min="3" max="3" width="21.6640625" style="10" customWidth="1"/>
    <col min="4" max="4" width="111.6640625" style="9" customWidth="1"/>
    <col min="5" max="5" width="22.5" style="10" customWidth="1"/>
    <col min="6" max="6" width="21.6640625" style="10" customWidth="1"/>
    <col min="7" max="7" width="25" style="1" customWidth="1"/>
    <col min="8" max="8" width="30.83203125" style="1" customWidth="1"/>
    <col min="9" max="9" width="26.83203125" style="13" customWidth="1"/>
    <col min="10" max="10" width="33" style="37" bestFit="1" customWidth="1"/>
    <col min="11" max="11" width="1.1640625" style="42" customWidth="1"/>
    <col min="12" max="12" width="45.83203125" style="37" customWidth="1" outlineLevel="1"/>
    <col min="13" max="13" width="1.83203125" style="2" customWidth="1"/>
    <col min="14" max="17" width="18.83203125" style="292" customWidth="1"/>
    <col min="18" max="19" width="13.33203125" style="11"/>
    <col min="20" max="20" width="13.33203125" style="11" customWidth="1"/>
    <col min="21" max="21" width="19.1640625" style="11" bestFit="1" customWidth="1"/>
    <col min="22" max="22" width="13.33203125" style="11"/>
    <col min="23" max="23" width="20.33203125" style="11" bestFit="1" customWidth="1"/>
    <col min="24" max="16384" width="13.33203125" style="11"/>
  </cols>
  <sheetData>
    <row r="1" spans="1:17" s="5" customFormat="1" ht="9.75" customHeight="1">
      <c r="B1" s="168"/>
      <c r="C1" s="289"/>
      <c r="E1" s="289"/>
      <c r="F1" s="289"/>
      <c r="G1" s="289"/>
      <c r="H1" s="135"/>
      <c r="J1" s="35"/>
      <c r="L1" s="220"/>
      <c r="M1" s="2"/>
      <c r="N1" s="290"/>
      <c r="O1" s="290"/>
      <c r="P1" s="290"/>
      <c r="Q1" s="290"/>
    </row>
    <row r="2" spans="1:17" s="5" customFormat="1" ht="21" customHeight="1">
      <c r="C2" s="299" t="s">
        <v>175</v>
      </c>
      <c r="E2" s="26"/>
      <c r="F2" s="185"/>
      <c r="G2" s="26" t="s">
        <v>176</v>
      </c>
      <c r="H2" s="536">
        <f>J15</f>
        <v>0</v>
      </c>
      <c r="M2" s="3"/>
      <c r="N2" s="290"/>
      <c r="O2" s="290"/>
      <c r="P2" s="290"/>
      <c r="Q2" s="290"/>
    </row>
    <row r="3" spans="1:17" s="5" customFormat="1" ht="21" customHeight="1">
      <c r="C3" s="76"/>
      <c r="E3" s="26"/>
      <c r="F3" s="76"/>
      <c r="G3" s="26" t="s">
        <v>177</v>
      </c>
      <c r="H3" s="536">
        <f>J533</f>
        <v>0</v>
      </c>
      <c r="L3" s="35"/>
      <c r="M3" s="2"/>
      <c r="N3" s="290"/>
      <c r="O3" s="290"/>
      <c r="P3" s="290"/>
      <c r="Q3" s="290"/>
    </row>
    <row r="4" spans="1:17" s="5" customFormat="1" ht="21" customHeight="1">
      <c r="A4" s="654" t="s">
        <v>178</v>
      </c>
      <c r="B4" s="654"/>
      <c r="C4" s="656" t="str">
        <f>IF('Resumo Tecnico'!B6="","",'Resumo Tecnico'!B6)</f>
        <v/>
      </c>
      <c r="D4" s="656"/>
      <c r="G4" s="26" t="s">
        <v>179</v>
      </c>
      <c r="H4" s="537">
        <f>'Resumo Tecnico'!F67</f>
        <v>0</v>
      </c>
      <c r="I4" s="541">
        <f>IFERROR(H3/H4,0)</f>
        <v>0</v>
      </c>
      <c r="J4" s="140"/>
      <c r="L4" s="35"/>
      <c r="M4" s="2"/>
      <c r="N4" s="290"/>
      <c r="O4" s="290"/>
      <c r="P4" s="290"/>
      <c r="Q4" s="290"/>
    </row>
    <row r="5" spans="1:17" s="5" customFormat="1" ht="21" customHeight="1">
      <c r="A5" s="654" t="s">
        <v>180</v>
      </c>
      <c r="B5" s="654"/>
      <c r="C5" s="655" t="str">
        <f>IF('Resumo Tecnico'!B8="","",'Resumo Tecnico'!B8)</f>
        <v/>
      </c>
      <c r="D5" s="655"/>
      <c r="G5" s="26" t="s">
        <v>181</v>
      </c>
      <c r="H5" s="537">
        <f>'Resumo Tecnico'!H67</f>
        <v>0</v>
      </c>
      <c r="I5" s="541">
        <f>IFERROR(H3/H5,0)</f>
        <v>0</v>
      </c>
      <c r="J5" s="140"/>
      <c r="M5" s="2"/>
      <c r="N5" s="290"/>
      <c r="O5" s="290"/>
      <c r="P5" s="290"/>
      <c r="Q5" s="290"/>
    </row>
    <row r="6" spans="1:17" s="5" customFormat="1" ht="21" customHeight="1" outlineLevel="1">
      <c r="A6" s="654" t="s">
        <v>182</v>
      </c>
      <c r="B6" s="654"/>
      <c r="C6" s="655" t="str">
        <f>IF('Resumo Tecnico'!B12="","",'Resumo Tecnico'!B12)</f>
        <v/>
      </c>
      <c r="D6" s="655"/>
      <c r="G6" s="298" t="s">
        <v>183</v>
      </c>
      <c r="H6" s="538">
        <f>IF('Resumo Tecnico'!K71=0,0,'Resumo Tecnico'!K71)</f>
        <v>0</v>
      </c>
      <c r="I6" s="6"/>
      <c r="M6" s="2"/>
      <c r="N6" s="290"/>
      <c r="O6" s="290"/>
      <c r="P6" s="290"/>
      <c r="Q6" s="290"/>
    </row>
    <row r="7" spans="1:17" s="5" customFormat="1" ht="21" customHeight="1" outlineLevel="1">
      <c r="A7" s="654" t="s">
        <v>184</v>
      </c>
      <c r="B7" s="654"/>
      <c r="C7" s="655" t="str">
        <f>IF('Resumo Tecnico'!B14="","",'Resumo Tecnico'!B14)</f>
        <v/>
      </c>
      <c r="D7" s="655"/>
      <c r="G7" s="40" t="s">
        <v>185</v>
      </c>
      <c r="H7" s="539">
        <v>44593</v>
      </c>
      <c r="M7" s="2"/>
      <c r="N7" s="290"/>
      <c r="O7" s="290"/>
      <c r="P7" s="290"/>
      <c r="Q7" s="290"/>
    </row>
    <row r="8" spans="1:17" s="5" customFormat="1" ht="21" customHeight="1">
      <c r="A8" s="654" t="s">
        <v>186</v>
      </c>
      <c r="B8" s="654"/>
      <c r="C8" s="655" t="str">
        <f>IF('Resumo Tecnico'!C67=0,"",'Resumo Tecnico'!C67)</f>
        <v/>
      </c>
      <c r="D8" s="655"/>
      <c r="G8" s="40" t="s">
        <v>187</v>
      </c>
      <c r="H8" s="540"/>
      <c r="I8" s="215"/>
      <c r="L8" s="35"/>
      <c r="M8" s="2"/>
      <c r="N8" s="290"/>
      <c r="O8" s="290"/>
      <c r="P8" s="290"/>
      <c r="Q8" s="290"/>
    </row>
    <row r="9" spans="1:17" s="5" customFormat="1" ht="13.5" customHeight="1">
      <c r="B9" s="35"/>
      <c r="L9" s="35"/>
      <c r="M9" s="7"/>
      <c r="N9" s="290"/>
      <c r="O9" s="290"/>
      <c r="P9" s="290"/>
      <c r="Q9" s="290"/>
    </row>
    <row r="10" spans="1:17" s="5" customFormat="1" ht="14.25" customHeight="1">
      <c r="A10" s="443" t="s">
        <v>2</v>
      </c>
      <c r="B10" s="35"/>
      <c r="C10" s="4"/>
      <c r="D10" s="8"/>
      <c r="E10" s="4"/>
      <c r="F10" s="4"/>
      <c r="G10" s="1"/>
      <c r="H10" s="1"/>
      <c r="I10" s="1"/>
      <c r="J10" s="35"/>
      <c r="K10" s="42"/>
      <c r="L10" s="35"/>
      <c r="M10" s="2"/>
      <c r="N10" s="290"/>
      <c r="O10" s="290"/>
      <c r="P10" s="290"/>
      <c r="Q10" s="290"/>
    </row>
    <row r="11" spans="1:17" s="5" customFormat="1" ht="21" customHeight="1">
      <c r="A11" s="648" t="s">
        <v>153</v>
      </c>
      <c r="B11" s="652" t="s">
        <v>188</v>
      </c>
      <c r="C11" s="653"/>
      <c r="D11" s="648" t="s">
        <v>108</v>
      </c>
      <c r="E11" s="648" t="s">
        <v>189</v>
      </c>
      <c r="F11" s="648" t="s">
        <v>190</v>
      </c>
      <c r="G11" s="650" t="s">
        <v>191</v>
      </c>
      <c r="H11" s="644" t="s">
        <v>192</v>
      </c>
      <c r="I11" s="646" t="s">
        <v>193</v>
      </c>
      <c r="J11" s="644" t="s">
        <v>194</v>
      </c>
      <c r="K11" s="575"/>
      <c r="L11" s="644" t="s">
        <v>195</v>
      </c>
      <c r="N11" s="290"/>
      <c r="O11" s="290"/>
      <c r="P11" s="290"/>
      <c r="Q11" s="290"/>
    </row>
    <row r="12" spans="1:17" s="5" customFormat="1" ht="18" customHeight="1">
      <c r="A12" s="649"/>
      <c r="B12" s="576" t="s">
        <v>196</v>
      </c>
      <c r="C12" s="576" t="s">
        <v>197</v>
      </c>
      <c r="D12" s="649"/>
      <c r="E12" s="649"/>
      <c r="F12" s="649"/>
      <c r="G12" s="651"/>
      <c r="H12" s="645"/>
      <c r="I12" s="647"/>
      <c r="J12" s="645"/>
      <c r="K12" s="575"/>
      <c r="L12" s="645"/>
      <c r="N12" s="290"/>
      <c r="O12" s="290"/>
      <c r="P12" s="290"/>
      <c r="Q12" s="290"/>
    </row>
    <row r="13" spans="1:17" s="5" customFormat="1" ht="9" customHeight="1">
      <c r="A13" s="300"/>
      <c r="B13" s="304"/>
      <c r="C13" s="300"/>
      <c r="D13" s="300"/>
      <c r="E13" s="300"/>
      <c r="F13" s="300"/>
      <c r="G13" s="301"/>
      <c r="H13" s="302"/>
      <c r="I13" s="303"/>
      <c r="J13" s="302"/>
      <c r="K13" s="36"/>
      <c r="L13" s="302"/>
      <c r="N13" s="305"/>
      <c r="O13" s="305"/>
      <c r="P13" s="305"/>
      <c r="Q13" s="305"/>
    </row>
    <row r="14" spans="1:17" s="67" customFormat="1" ht="18" customHeight="1">
      <c r="A14" s="219">
        <v>0</v>
      </c>
      <c r="B14" s="386"/>
      <c r="C14" s="65"/>
      <c r="D14" s="217" t="s">
        <v>160</v>
      </c>
      <c r="E14" s="65"/>
      <c r="F14" s="65"/>
      <c r="G14" s="66"/>
      <c r="H14" s="221">
        <f>H15</f>
        <v>0</v>
      </c>
      <c r="I14" s="66"/>
      <c r="J14" s="221">
        <f>J15</f>
        <v>0</v>
      </c>
      <c r="K14" s="63"/>
      <c r="L14" s="64"/>
      <c r="N14" s="291"/>
      <c r="O14" s="291"/>
      <c r="P14" s="291"/>
      <c r="Q14" s="291"/>
    </row>
    <row r="15" spans="1:17" s="67" customFormat="1" ht="18" customHeight="1" outlineLevel="1">
      <c r="A15" s="552" t="s">
        <v>198</v>
      </c>
      <c r="B15" s="553"/>
      <c r="C15" s="554"/>
      <c r="D15" s="542" t="s">
        <v>73</v>
      </c>
      <c r="E15" s="543">
        <v>1</v>
      </c>
      <c r="F15" s="543" t="s">
        <v>199</v>
      </c>
      <c r="G15" s="544"/>
      <c r="H15" s="545">
        <f>IF(E15=0,0,G15*E15)</f>
        <v>0</v>
      </c>
      <c r="I15" s="546"/>
      <c r="J15" s="545">
        <f>H15</f>
        <v>0</v>
      </c>
      <c r="K15" s="68"/>
      <c r="L15" s="547"/>
      <c r="N15" s="291"/>
      <c r="O15" s="291"/>
      <c r="P15" s="291"/>
      <c r="Q15" s="291"/>
    </row>
    <row r="16" spans="1:17" s="67" customFormat="1" ht="18" customHeight="1">
      <c r="A16" s="218">
        <v>1</v>
      </c>
      <c r="B16" s="386"/>
      <c r="C16" s="65"/>
      <c r="D16" s="217" t="s">
        <v>162</v>
      </c>
      <c r="E16" s="65"/>
      <c r="F16" s="65"/>
      <c r="G16" s="216"/>
      <c r="H16" s="221">
        <f>SUM(H17,H29,H48,H64,H76,H86,H105,H119,H137,H147,H157,H174,H190,H201,H211,H229,H248,H271,H322,H332,H352)</f>
        <v>0</v>
      </c>
      <c r="I16" s="216"/>
      <c r="J16" s="221">
        <f>SUM(J17,J29,J48,J64,J76,J86,J105,J119,J137,J147,J157,J174,J190,J201,J211,J229,J248,J271,J322,J332,J352)</f>
        <v>0</v>
      </c>
      <c r="K16" s="63"/>
      <c r="L16" s="64"/>
      <c r="N16" s="291"/>
      <c r="O16" s="291"/>
      <c r="P16" s="291"/>
      <c r="Q16" s="291"/>
    </row>
    <row r="17" spans="1:17" s="67" customFormat="1" ht="18" customHeight="1" outlineLevel="1">
      <c r="A17" s="552" t="s">
        <v>111</v>
      </c>
      <c r="B17" s="553"/>
      <c r="C17" s="554"/>
      <c r="D17" s="542" t="s">
        <v>200</v>
      </c>
      <c r="E17" s="543"/>
      <c r="F17" s="543"/>
      <c r="G17" s="544"/>
      <c r="H17" s="545">
        <f>SUM(H18:H28)</f>
        <v>0</v>
      </c>
      <c r="I17" s="546"/>
      <c r="J17" s="545">
        <f>SUM(J18:J28)</f>
        <v>0</v>
      </c>
      <c r="K17" s="68"/>
      <c r="L17" s="547"/>
      <c r="N17" s="291"/>
      <c r="O17" s="291"/>
      <c r="P17" s="291"/>
      <c r="Q17" s="291"/>
    </row>
    <row r="18" spans="1:17" s="67" customFormat="1" ht="18" customHeight="1" outlineLevel="2">
      <c r="A18" s="208" t="s">
        <v>201</v>
      </c>
      <c r="B18" s="438" t="s">
        <v>202</v>
      </c>
      <c r="C18" s="387"/>
      <c r="D18" s="206" t="s">
        <v>203</v>
      </c>
      <c r="E18" s="207"/>
      <c r="F18" s="207" t="s">
        <v>204</v>
      </c>
      <c r="G18" s="349"/>
      <c r="H18" s="208" t="str">
        <f>IF(E18=0,"",G18*E18)</f>
        <v/>
      </c>
      <c r="I18" s="211" t="str">
        <f>IF(G18="","",G18*(1+$H$8))</f>
        <v/>
      </c>
      <c r="J18" s="208" t="str">
        <f t="shared" ref="J18" si="0">IF(E18=0,"",I18*E18)</f>
        <v/>
      </c>
      <c r="K18" s="68"/>
      <c r="L18" s="209"/>
      <c r="N18" s="291"/>
      <c r="O18" s="291"/>
      <c r="P18" s="291"/>
      <c r="Q18" s="291"/>
    </row>
    <row r="19" spans="1:17" s="67" customFormat="1" ht="18" customHeight="1" outlineLevel="2">
      <c r="A19" s="208" t="s">
        <v>205</v>
      </c>
      <c r="B19" s="438" t="s">
        <v>202</v>
      </c>
      <c r="C19" s="387"/>
      <c r="D19" s="206" t="s">
        <v>206</v>
      </c>
      <c r="E19" s="207"/>
      <c r="F19" s="207" t="s">
        <v>204</v>
      </c>
      <c r="G19" s="349"/>
      <c r="H19" s="208" t="str">
        <f t="shared" ref="H19:H28" si="1">IF(E19=0,"",G19*E19)</f>
        <v/>
      </c>
      <c r="I19" s="211" t="str">
        <f t="shared" ref="I19:I28" si="2">IF(G19="","",G19*(1+$H$8))</f>
        <v/>
      </c>
      <c r="J19" s="208" t="str">
        <f t="shared" ref="J19:J28" si="3">IF(E19=0,"",I19*E19)</f>
        <v/>
      </c>
      <c r="K19" s="68"/>
      <c r="L19" s="209"/>
      <c r="N19" s="291"/>
      <c r="O19" s="291"/>
      <c r="P19" s="291"/>
      <c r="Q19" s="291"/>
    </row>
    <row r="20" spans="1:17" s="67" customFormat="1" ht="18" customHeight="1" outlineLevel="2">
      <c r="A20" s="208" t="s">
        <v>207</v>
      </c>
      <c r="B20" s="438" t="s">
        <v>202</v>
      </c>
      <c r="C20" s="387"/>
      <c r="D20" s="206" t="s">
        <v>208</v>
      </c>
      <c r="E20" s="207"/>
      <c r="F20" s="207" t="s">
        <v>204</v>
      </c>
      <c r="G20" s="349"/>
      <c r="H20" s="208" t="str">
        <f t="shared" si="1"/>
        <v/>
      </c>
      <c r="I20" s="211" t="str">
        <f t="shared" si="2"/>
        <v/>
      </c>
      <c r="J20" s="208" t="str">
        <f t="shared" si="3"/>
        <v/>
      </c>
      <c r="K20" s="68"/>
      <c r="L20" s="209"/>
      <c r="N20" s="291"/>
      <c r="O20" s="291"/>
      <c r="P20" s="291"/>
      <c r="Q20" s="291"/>
    </row>
    <row r="21" spans="1:17" s="67" customFormat="1" ht="18" customHeight="1" outlineLevel="2">
      <c r="A21" s="208" t="s">
        <v>209</v>
      </c>
      <c r="B21" s="438" t="s">
        <v>202</v>
      </c>
      <c r="C21" s="387"/>
      <c r="D21" s="206" t="s">
        <v>210</v>
      </c>
      <c r="E21" s="207"/>
      <c r="F21" s="207" t="s">
        <v>204</v>
      </c>
      <c r="G21" s="349"/>
      <c r="H21" s="208" t="str">
        <f t="shared" si="1"/>
        <v/>
      </c>
      <c r="I21" s="211" t="str">
        <f t="shared" si="2"/>
        <v/>
      </c>
      <c r="J21" s="208" t="str">
        <f t="shared" si="3"/>
        <v/>
      </c>
      <c r="K21" s="68"/>
      <c r="L21" s="209"/>
      <c r="N21" s="291"/>
      <c r="O21" s="291"/>
      <c r="P21" s="291"/>
      <c r="Q21" s="291"/>
    </row>
    <row r="22" spans="1:17" s="67" customFormat="1" ht="18" customHeight="1" outlineLevel="2">
      <c r="A22" s="208" t="s">
        <v>211</v>
      </c>
      <c r="B22" s="438" t="s">
        <v>202</v>
      </c>
      <c r="C22" s="387"/>
      <c r="D22" s="206" t="s">
        <v>212</v>
      </c>
      <c r="E22" s="207"/>
      <c r="F22" s="207" t="s">
        <v>204</v>
      </c>
      <c r="G22" s="349"/>
      <c r="H22" s="208" t="str">
        <f t="shared" si="1"/>
        <v/>
      </c>
      <c r="I22" s="211" t="str">
        <f t="shared" si="2"/>
        <v/>
      </c>
      <c r="J22" s="208" t="str">
        <f t="shared" si="3"/>
        <v/>
      </c>
      <c r="K22" s="68"/>
      <c r="L22" s="209"/>
      <c r="N22" s="291"/>
      <c r="O22" s="291"/>
      <c r="P22" s="291"/>
      <c r="Q22" s="291"/>
    </row>
    <row r="23" spans="1:17" s="67" customFormat="1" ht="18" customHeight="1" outlineLevel="2">
      <c r="A23" s="208" t="s">
        <v>213</v>
      </c>
      <c r="B23" s="438" t="s">
        <v>202</v>
      </c>
      <c r="C23" s="387"/>
      <c r="D23" s="206" t="s">
        <v>214</v>
      </c>
      <c r="E23" s="207"/>
      <c r="F23" s="207" t="s">
        <v>204</v>
      </c>
      <c r="G23" s="349"/>
      <c r="H23" s="208" t="str">
        <f t="shared" si="1"/>
        <v/>
      </c>
      <c r="I23" s="211" t="str">
        <f t="shared" si="2"/>
        <v/>
      </c>
      <c r="J23" s="208" t="str">
        <f t="shared" si="3"/>
        <v/>
      </c>
      <c r="K23" s="68"/>
      <c r="L23" s="209"/>
      <c r="N23" s="291"/>
      <c r="O23" s="291"/>
      <c r="P23" s="291"/>
      <c r="Q23" s="291"/>
    </row>
    <row r="24" spans="1:17" s="67" customFormat="1" ht="18" customHeight="1" outlineLevel="2">
      <c r="A24" s="208" t="s">
        <v>215</v>
      </c>
      <c r="B24" s="438" t="s">
        <v>202</v>
      </c>
      <c r="C24" s="387"/>
      <c r="D24" s="206"/>
      <c r="E24" s="207"/>
      <c r="F24" s="207"/>
      <c r="G24" s="349"/>
      <c r="H24" s="208" t="str">
        <f t="shared" si="1"/>
        <v/>
      </c>
      <c r="I24" s="211" t="str">
        <f t="shared" si="2"/>
        <v/>
      </c>
      <c r="J24" s="208" t="str">
        <f t="shared" si="3"/>
        <v/>
      </c>
      <c r="K24" s="68"/>
      <c r="L24" s="209"/>
      <c r="N24" s="291"/>
      <c r="O24" s="291"/>
      <c r="P24" s="291"/>
      <c r="Q24" s="291"/>
    </row>
    <row r="25" spans="1:17" s="67" customFormat="1" ht="18" customHeight="1" outlineLevel="2">
      <c r="A25" s="208" t="s">
        <v>216</v>
      </c>
      <c r="B25" s="438" t="s">
        <v>202</v>
      </c>
      <c r="C25" s="387"/>
      <c r="D25" s="206"/>
      <c r="E25" s="207"/>
      <c r="F25" s="207"/>
      <c r="G25" s="211"/>
      <c r="H25" s="208" t="str">
        <f t="shared" si="1"/>
        <v/>
      </c>
      <c r="I25" s="211" t="str">
        <f t="shared" si="2"/>
        <v/>
      </c>
      <c r="J25" s="208" t="str">
        <f t="shared" si="3"/>
        <v/>
      </c>
      <c r="K25" s="68"/>
      <c r="L25" s="209"/>
      <c r="N25" s="291"/>
      <c r="O25" s="291"/>
      <c r="P25" s="291"/>
      <c r="Q25" s="291"/>
    </row>
    <row r="26" spans="1:17" s="67" customFormat="1" ht="18" customHeight="1" outlineLevel="2">
      <c r="A26" s="208" t="s">
        <v>217</v>
      </c>
      <c r="B26" s="438" t="s">
        <v>202</v>
      </c>
      <c r="C26" s="387"/>
      <c r="D26" s="206"/>
      <c r="E26" s="207"/>
      <c r="F26" s="207"/>
      <c r="G26" s="211"/>
      <c r="H26" s="208" t="str">
        <f t="shared" si="1"/>
        <v/>
      </c>
      <c r="I26" s="211" t="str">
        <f t="shared" si="2"/>
        <v/>
      </c>
      <c r="J26" s="208" t="str">
        <f t="shared" si="3"/>
        <v/>
      </c>
      <c r="K26" s="68"/>
      <c r="L26" s="209"/>
      <c r="N26" s="291"/>
      <c r="O26" s="291"/>
      <c r="P26" s="291"/>
      <c r="Q26" s="291"/>
    </row>
    <row r="27" spans="1:17" s="67" customFormat="1" ht="18" customHeight="1" outlineLevel="2">
      <c r="A27" s="208" t="s">
        <v>218</v>
      </c>
      <c r="B27" s="438" t="s">
        <v>202</v>
      </c>
      <c r="C27" s="387"/>
      <c r="D27" s="206"/>
      <c r="E27" s="207"/>
      <c r="F27" s="207"/>
      <c r="G27" s="211"/>
      <c r="H27" s="208" t="str">
        <f t="shared" si="1"/>
        <v/>
      </c>
      <c r="I27" s="211" t="str">
        <f t="shared" si="2"/>
        <v/>
      </c>
      <c r="J27" s="208" t="str">
        <f t="shared" si="3"/>
        <v/>
      </c>
      <c r="K27" s="68"/>
      <c r="L27" s="209"/>
      <c r="N27" s="291"/>
      <c r="O27" s="291"/>
      <c r="P27" s="291"/>
      <c r="Q27" s="291"/>
    </row>
    <row r="28" spans="1:17" s="67" customFormat="1" ht="18" customHeight="1" outlineLevel="2">
      <c r="A28" s="208" t="s">
        <v>219</v>
      </c>
      <c r="B28" s="438" t="s">
        <v>202</v>
      </c>
      <c r="C28" s="387"/>
      <c r="D28" s="206"/>
      <c r="E28" s="207"/>
      <c r="F28" s="207"/>
      <c r="G28" s="211"/>
      <c r="H28" s="208" t="str">
        <f t="shared" si="1"/>
        <v/>
      </c>
      <c r="I28" s="211" t="str">
        <f t="shared" si="2"/>
        <v/>
      </c>
      <c r="J28" s="208" t="str">
        <f t="shared" si="3"/>
        <v/>
      </c>
      <c r="K28" s="68"/>
      <c r="L28" s="209"/>
      <c r="N28" s="291"/>
      <c r="O28" s="291"/>
      <c r="P28" s="291"/>
      <c r="Q28" s="291"/>
    </row>
    <row r="29" spans="1:17" s="67" customFormat="1" ht="18" customHeight="1" outlineLevel="1">
      <c r="A29" s="552" t="s">
        <v>112</v>
      </c>
      <c r="B29" s="553"/>
      <c r="C29" s="554"/>
      <c r="D29" s="542" t="s">
        <v>220</v>
      </c>
      <c r="E29" s="543"/>
      <c r="F29" s="543"/>
      <c r="G29" s="544"/>
      <c r="H29" s="545">
        <f>SUM(H30:H47)</f>
        <v>0</v>
      </c>
      <c r="I29" s="546"/>
      <c r="J29" s="545">
        <f>SUM(J30:J47)</f>
        <v>0</v>
      </c>
      <c r="K29" s="68"/>
      <c r="L29" s="547"/>
      <c r="N29" s="291"/>
      <c r="O29" s="291"/>
      <c r="P29" s="291"/>
      <c r="Q29" s="291"/>
    </row>
    <row r="30" spans="1:17" s="67" customFormat="1" ht="18" customHeight="1" outlineLevel="2">
      <c r="A30" s="208" t="s">
        <v>221</v>
      </c>
      <c r="B30" s="438" t="s">
        <v>202</v>
      </c>
      <c r="C30" s="387"/>
      <c r="D30" s="206" t="s">
        <v>222</v>
      </c>
      <c r="E30" s="207"/>
      <c r="F30" s="207" t="s">
        <v>223</v>
      </c>
      <c r="G30" s="349"/>
      <c r="H30" s="208" t="str">
        <f t="shared" ref="H30:H47" si="4">IF(E30=0,"",G30*E30)</f>
        <v/>
      </c>
      <c r="I30" s="211" t="str">
        <f t="shared" ref="I30:I47" si="5">IF(G30="","",G30*(1+$H$8))</f>
        <v/>
      </c>
      <c r="J30" s="208" t="str">
        <f t="shared" ref="J30:J47" si="6">IF(E30=0,"",I30*E30)</f>
        <v/>
      </c>
      <c r="K30" s="69"/>
      <c r="L30" s="209"/>
      <c r="N30" s="291"/>
      <c r="O30" s="291"/>
      <c r="P30" s="291"/>
      <c r="Q30" s="291"/>
    </row>
    <row r="31" spans="1:17" s="67" customFormat="1" ht="18" customHeight="1" outlineLevel="2">
      <c r="A31" s="208" t="s">
        <v>224</v>
      </c>
      <c r="B31" s="438" t="s">
        <v>202</v>
      </c>
      <c r="C31" s="387"/>
      <c r="D31" s="206" t="s">
        <v>225</v>
      </c>
      <c r="E31" s="207"/>
      <c r="F31" s="207" t="s">
        <v>204</v>
      </c>
      <c r="G31" s="349"/>
      <c r="H31" s="208" t="str">
        <f t="shared" si="4"/>
        <v/>
      </c>
      <c r="I31" s="211" t="str">
        <f t="shared" si="5"/>
        <v/>
      </c>
      <c r="J31" s="208" t="str">
        <f t="shared" si="6"/>
        <v/>
      </c>
      <c r="K31" s="69"/>
      <c r="L31" s="209"/>
      <c r="N31" s="291"/>
      <c r="O31" s="291"/>
      <c r="P31" s="291"/>
      <c r="Q31" s="291"/>
    </row>
    <row r="32" spans="1:17" s="67" customFormat="1" ht="18" customHeight="1" outlineLevel="2">
      <c r="A32" s="208" t="s">
        <v>226</v>
      </c>
      <c r="B32" s="438" t="s">
        <v>202</v>
      </c>
      <c r="C32" s="387"/>
      <c r="D32" s="206" t="s">
        <v>227</v>
      </c>
      <c r="E32" s="207"/>
      <c r="F32" s="207" t="s">
        <v>204</v>
      </c>
      <c r="G32" s="349"/>
      <c r="H32" s="208" t="str">
        <f t="shared" si="4"/>
        <v/>
      </c>
      <c r="I32" s="211" t="str">
        <f t="shared" si="5"/>
        <v/>
      </c>
      <c r="J32" s="208" t="str">
        <f t="shared" si="6"/>
        <v/>
      </c>
      <c r="K32" s="69"/>
      <c r="L32" s="209"/>
      <c r="N32" s="291"/>
      <c r="O32" s="291"/>
      <c r="P32" s="291"/>
      <c r="Q32" s="291"/>
    </row>
    <row r="33" spans="1:17" s="67" customFormat="1" ht="18" customHeight="1" outlineLevel="2">
      <c r="A33" s="208" t="s">
        <v>228</v>
      </c>
      <c r="B33" s="438" t="s">
        <v>202</v>
      </c>
      <c r="C33" s="387"/>
      <c r="D33" s="206" t="s">
        <v>229</v>
      </c>
      <c r="E33" s="207"/>
      <c r="F33" s="207" t="s">
        <v>230</v>
      </c>
      <c r="G33" s="349"/>
      <c r="H33" s="208" t="str">
        <f t="shared" si="4"/>
        <v/>
      </c>
      <c r="I33" s="211" t="str">
        <f t="shared" si="5"/>
        <v/>
      </c>
      <c r="J33" s="208" t="str">
        <f t="shared" si="6"/>
        <v/>
      </c>
      <c r="K33" s="69"/>
      <c r="L33" s="209"/>
      <c r="N33" s="291"/>
      <c r="O33" s="291"/>
      <c r="P33" s="291"/>
      <c r="Q33" s="291"/>
    </row>
    <row r="34" spans="1:17" s="67" customFormat="1" ht="18" customHeight="1" outlineLevel="2">
      <c r="A34" s="208" t="s">
        <v>231</v>
      </c>
      <c r="B34" s="438" t="s">
        <v>202</v>
      </c>
      <c r="C34" s="387"/>
      <c r="D34" s="206" t="s">
        <v>232</v>
      </c>
      <c r="E34" s="207"/>
      <c r="F34" s="207" t="s">
        <v>230</v>
      </c>
      <c r="G34" s="349"/>
      <c r="H34" s="208" t="str">
        <f t="shared" si="4"/>
        <v/>
      </c>
      <c r="I34" s="211" t="str">
        <f t="shared" si="5"/>
        <v/>
      </c>
      <c r="J34" s="208" t="str">
        <f t="shared" si="6"/>
        <v/>
      </c>
      <c r="K34" s="69"/>
      <c r="L34" s="209"/>
      <c r="N34" s="291"/>
      <c r="O34" s="291"/>
      <c r="P34" s="291"/>
      <c r="Q34" s="291"/>
    </row>
    <row r="35" spans="1:17" s="67" customFormat="1" ht="18" customHeight="1" outlineLevel="2">
      <c r="A35" s="208" t="s">
        <v>233</v>
      </c>
      <c r="B35" s="438" t="s">
        <v>202</v>
      </c>
      <c r="C35" s="387"/>
      <c r="D35" s="206" t="s">
        <v>234</v>
      </c>
      <c r="E35" s="207"/>
      <c r="F35" s="207" t="s">
        <v>230</v>
      </c>
      <c r="G35" s="349"/>
      <c r="H35" s="208" t="str">
        <f t="shared" si="4"/>
        <v/>
      </c>
      <c r="I35" s="211" t="str">
        <f t="shared" si="5"/>
        <v/>
      </c>
      <c r="J35" s="208" t="str">
        <f t="shared" si="6"/>
        <v/>
      </c>
      <c r="K35" s="69"/>
      <c r="L35" s="209"/>
      <c r="N35" s="291"/>
      <c r="O35" s="291"/>
      <c r="P35" s="291"/>
      <c r="Q35" s="291"/>
    </row>
    <row r="36" spans="1:17" s="67" customFormat="1" ht="18" customHeight="1" outlineLevel="2">
      <c r="A36" s="208" t="s">
        <v>235</v>
      </c>
      <c r="B36" s="438" t="s">
        <v>202</v>
      </c>
      <c r="C36" s="387"/>
      <c r="D36" s="206" t="s">
        <v>236</v>
      </c>
      <c r="E36" s="207"/>
      <c r="F36" s="207" t="s">
        <v>230</v>
      </c>
      <c r="G36" s="349"/>
      <c r="H36" s="208" t="str">
        <f t="shared" si="4"/>
        <v/>
      </c>
      <c r="I36" s="211" t="str">
        <f t="shared" si="5"/>
        <v/>
      </c>
      <c r="J36" s="208" t="str">
        <f t="shared" si="6"/>
        <v/>
      </c>
      <c r="K36" s="69"/>
      <c r="L36" s="209"/>
      <c r="N36" s="291"/>
      <c r="O36" s="291"/>
      <c r="P36" s="291"/>
      <c r="Q36" s="291"/>
    </row>
    <row r="37" spans="1:17" s="67" customFormat="1" ht="18" customHeight="1" outlineLevel="2">
      <c r="A37" s="208" t="s">
        <v>237</v>
      </c>
      <c r="B37" s="438" t="s">
        <v>202</v>
      </c>
      <c r="C37" s="387"/>
      <c r="D37" s="206" t="s">
        <v>238</v>
      </c>
      <c r="E37" s="207"/>
      <c r="F37" s="207" t="s">
        <v>230</v>
      </c>
      <c r="G37" s="207"/>
      <c r="H37" s="208" t="str">
        <f t="shared" si="4"/>
        <v/>
      </c>
      <c r="I37" s="211" t="str">
        <f t="shared" si="5"/>
        <v/>
      </c>
      <c r="J37" s="208" t="str">
        <f t="shared" si="6"/>
        <v/>
      </c>
      <c r="K37" s="69"/>
      <c r="L37" s="209"/>
      <c r="N37" s="291"/>
      <c r="O37" s="291"/>
      <c r="P37" s="291"/>
      <c r="Q37" s="291"/>
    </row>
    <row r="38" spans="1:17" s="67" customFormat="1" ht="18" customHeight="1" outlineLevel="2">
      <c r="A38" s="208" t="s">
        <v>239</v>
      </c>
      <c r="B38" s="438" t="s">
        <v>202</v>
      </c>
      <c r="C38" s="387"/>
      <c r="D38" s="206" t="s">
        <v>240</v>
      </c>
      <c r="E38" s="207"/>
      <c r="F38" s="207" t="s">
        <v>230</v>
      </c>
      <c r="G38" s="207"/>
      <c r="H38" s="208" t="str">
        <f t="shared" si="4"/>
        <v/>
      </c>
      <c r="I38" s="211" t="str">
        <f t="shared" si="5"/>
        <v/>
      </c>
      <c r="J38" s="208" t="str">
        <f t="shared" si="6"/>
        <v/>
      </c>
      <c r="K38" s="69"/>
      <c r="L38" s="209"/>
      <c r="N38" s="291"/>
      <c r="O38" s="291"/>
      <c r="P38" s="291"/>
      <c r="Q38" s="291"/>
    </row>
    <row r="39" spans="1:17" s="67" customFormat="1" ht="18" customHeight="1" outlineLevel="2">
      <c r="A39" s="208" t="s">
        <v>241</v>
      </c>
      <c r="B39" s="438" t="s">
        <v>202</v>
      </c>
      <c r="C39" s="387"/>
      <c r="D39" s="206" t="s">
        <v>242</v>
      </c>
      <c r="E39" s="207"/>
      <c r="F39" s="207" t="s">
        <v>230</v>
      </c>
      <c r="G39" s="207"/>
      <c r="H39" s="208" t="str">
        <f t="shared" si="4"/>
        <v/>
      </c>
      <c r="I39" s="211" t="str">
        <f t="shared" si="5"/>
        <v/>
      </c>
      <c r="J39" s="208" t="str">
        <f t="shared" si="6"/>
        <v/>
      </c>
      <c r="K39" s="69"/>
      <c r="L39" s="209"/>
      <c r="N39" s="291"/>
      <c r="O39" s="291"/>
      <c r="P39" s="291"/>
      <c r="Q39" s="291"/>
    </row>
    <row r="40" spans="1:17" s="67" customFormat="1" ht="18" customHeight="1" outlineLevel="2">
      <c r="A40" s="208" t="s">
        <v>243</v>
      </c>
      <c r="B40" s="438" t="s">
        <v>202</v>
      </c>
      <c r="C40" s="387"/>
      <c r="D40" s="206" t="s">
        <v>244</v>
      </c>
      <c r="E40" s="207"/>
      <c r="F40" s="207" t="s">
        <v>204</v>
      </c>
      <c r="G40" s="207"/>
      <c r="H40" s="208" t="str">
        <f t="shared" si="4"/>
        <v/>
      </c>
      <c r="I40" s="211" t="str">
        <f t="shared" si="5"/>
        <v/>
      </c>
      <c r="J40" s="208" t="str">
        <f t="shared" si="6"/>
        <v/>
      </c>
      <c r="K40" s="69"/>
      <c r="L40" s="209"/>
      <c r="N40" s="291"/>
      <c r="O40" s="291"/>
      <c r="P40" s="291"/>
      <c r="Q40" s="291"/>
    </row>
    <row r="41" spans="1:17" s="67" customFormat="1" ht="18" customHeight="1" outlineLevel="2">
      <c r="A41" s="208" t="s">
        <v>245</v>
      </c>
      <c r="B41" s="438" t="s">
        <v>202</v>
      </c>
      <c r="C41" s="387"/>
      <c r="D41" s="206" t="s">
        <v>246</v>
      </c>
      <c r="E41" s="207"/>
      <c r="F41" s="207" t="s">
        <v>204</v>
      </c>
      <c r="G41" s="207"/>
      <c r="H41" s="208" t="str">
        <f t="shared" si="4"/>
        <v/>
      </c>
      <c r="I41" s="211" t="str">
        <f t="shared" si="5"/>
        <v/>
      </c>
      <c r="J41" s="208" t="str">
        <f t="shared" si="6"/>
        <v/>
      </c>
      <c r="K41" s="69"/>
      <c r="L41" s="209"/>
      <c r="N41" s="291"/>
      <c r="O41" s="291"/>
      <c r="P41" s="291"/>
      <c r="Q41" s="291"/>
    </row>
    <row r="42" spans="1:17" s="67" customFormat="1" ht="18" customHeight="1" outlineLevel="2">
      <c r="A42" s="208" t="s">
        <v>247</v>
      </c>
      <c r="B42" s="438" t="s">
        <v>202</v>
      </c>
      <c r="C42" s="387"/>
      <c r="D42" s="206" t="s">
        <v>248</v>
      </c>
      <c r="E42" s="207"/>
      <c r="F42" s="207" t="s">
        <v>204</v>
      </c>
      <c r="G42" s="207"/>
      <c r="H42" s="208" t="str">
        <f t="shared" si="4"/>
        <v/>
      </c>
      <c r="I42" s="211" t="str">
        <f t="shared" si="5"/>
        <v/>
      </c>
      <c r="J42" s="208" t="str">
        <f t="shared" si="6"/>
        <v/>
      </c>
      <c r="K42" s="69"/>
      <c r="L42" s="209"/>
      <c r="N42" s="291"/>
      <c r="O42" s="291"/>
      <c r="P42" s="291"/>
      <c r="Q42" s="291"/>
    </row>
    <row r="43" spans="1:17" s="67" customFormat="1" ht="18" customHeight="1" outlineLevel="2">
      <c r="A43" s="208" t="s">
        <v>249</v>
      </c>
      <c r="B43" s="438" t="s">
        <v>202</v>
      </c>
      <c r="C43" s="387"/>
      <c r="D43" s="206"/>
      <c r="E43" s="207"/>
      <c r="F43" s="207"/>
      <c r="G43" s="211"/>
      <c r="H43" s="208" t="str">
        <f t="shared" si="4"/>
        <v/>
      </c>
      <c r="I43" s="211" t="str">
        <f t="shared" si="5"/>
        <v/>
      </c>
      <c r="J43" s="208" t="str">
        <f t="shared" si="6"/>
        <v/>
      </c>
      <c r="K43" s="69"/>
      <c r="L43" s="209"/>
      <c r="N43" s="291"/>
      <c r="O43" s="291"/>
      <c r="P43" s="291"/>
      <c r="Q43" s="291"/>
    </row>
    <row r="44" spans="1:17" s="67" customFormat="1" ht="18" customHeight="1" outlineLevel="2">
      <c r="A44" s="208" t="s">
        <v>250</v>
      </c>
      <c r="B44" s="438" t="s">
        <v>202</v>
      </c>
      <c r="C44" s="387"/>
      <c r="D44" s="206"/>
      <c r="E44" s="207"/>
      <c r="F44" s="207"/>
      <c r="G44" s="207"/>
      <c r="H44" s="208" t="str">
        <f t="shared" ref="H44:H45" si="7">IF(E44=0,"",G44*E44)</f>
        <v/>
      </c>
      <c r="I44" s="211" t="str">
        <f t="shared" ref="I44:I45" si="8">IF(G44="","",G44*(1+$H$8))</f>
        <v/>
      </c>
      <c r="J44" s="208" t="str">
        <f t="shared" ref="J44:J45" si="9">IF(E44=0,"",I44*E44)</f>
        <v/>
      </c>
      <c r="K44" s="69"/>
      <c r="L44" s="209"/>
      <c r="N44" s="291"/>
      <c r="O44" s="291"/>
      <c r="P44" s="291"/>
      <c r="Q44" s="291"/>
    </row>
    <row r="45" spans="1:17" s="67" customFormat="1" ht="18" customHeight="1" outlineLevel="2">
      <c r="A45" s="208" t="s">
        <v>251</v>
      </c>
      <c r="B45" s="438" t="s">
        <v>202</v>
      </c>
      <c r="C45" s="387"/>
      <c r="D45" s="206"/>
      <c r="E45" s="207"/>
      <c r="F45" s="207"/>
      <c r="G45" s="211"/>
      <c r="H45" s="208" t="str">
        <f t="shared" si="7"/>
        <v/>
      </c>
      <c r="I45" s="211" t="str">
        <f t="shared" si="8"/>
        <v/>
      </c>
      <c r="J45" s="208" t="str">
        <f t="shared" si="9"/>
        <v/>
      </c>
      <c r="K45" s="69"/>
      <c r="L45" s="209"/>
      <c r="N45" s="291"/>
      <c r="O45" s="291"/>
      <c r="P45" s="291"/>
      <c r="Q45" s="291"/>
    </row>
    <row r="46" spans="1:17" s="67" customFormat="1" ht="18" customHeight="1" outlineLevel="2">
      <c r="A46" s="208" t="s">
        <v>252</v>
      </c>
      <c r="B46" s="438" t="s">
        <v>202</v>
      </c>
      <c r="C46" s="387"/>
      <c r="D46" s="206"/>
      <c r="E46" s="207"/>
      <c r="F46" s="207"/>
      <c r="G46" s="211"/>
      <c r="H46" s="208" t="str">
        <f t="shared" si="4"/>
        <v/>
      </c>
      <c r="I46" s="211" t="str">
        <f t="shared" si="5"/>
        <v/>
      </c>
      <c r="J46" s="208" t="str">
        <f t="shared" si="6"/>
        <v/>
      </c>
      <c r="K46" s="69"/>
      <c r="L46" s="209"/>
      <c r="N46" s="291"/>
      <c r="O46" s="291"/>
      <c r="P46" s="291"/>
      <c r="Q46" s="291"/>
    </row>
    <row r="47" spans="1:17" s="67" customFormat="1" ht="18" customHeight="1" outlineLevel="2">
      <c r="A47" s="208" t="s">
        <v>253</v>
      </c>
      <c r="B47" s="438" t="s">
        <v>202</v>
      </c>
      <c r="C47" s="387"/>
      <c r="D47" s="206"/>
      <c r="E47" s="207"/>
      <c r="F47" s="207"/>
      <c r="G47" s="211"/>
      <c r="H47" s="208" t="str">
        <f t="shared" si="4"/>
        <v/>
      </c>
      <c r="I47" s="211" t="str">
        <f t="shared" si="5"/>
        <v/>
      </c>
      <c r="J47" s="208" t="str">
        <f t="shared" si="6"/>
        <v/>
      </c>
      <c r="K47" s="69"/>
      <c r="L47" s="209"/>
      <c r="N47" s="291"/>
      <c r="O47" s="291"/>
      <c r="P47" s="291"/>
      <c r="Q47" s="291"/>
    </row>
    <row r="48" spans="1:17" s="67" customFormat="1" ht="18" customHeight="1" outlineLevel="1">
      <c r="A48" s="552" t="s">
        <v>113</v>
      </c>
      <c r="B48" s="553"/>
      <c r="C48" s="554"/>
      <c r="D48" s="542" t="s">
        <v>254</v>
      </c>
      <c r="E48" s="543"/>
      <c r="F48" s="543"/>
      <c r="G48" s="544"/>
      <c r="H48" s="545">
        <f>SUM(H49:H63)</f>
        <v>0</v>
      </c>
      <c r="I48" s="546"/>
      <c r="J48" s="545">
        <f>SUM(J49:J63)</f>
        <v>0</v>
      </c>
      <c r="K48" s="68"/>
      <c r="L48" s="547"/>
      <c r="N48" s="291"/>
      <c r="O48" s="291"/>
      <c r="P48" s="291"/>
      <c r="Q48" s="291"/>
    </row>
    <row r="49" spans="1:17" s="67" customFormat="1" ht="18" customHeight="1" outlineLevel="2">
      <c r="A49" s="208" t="s">
        <v>255</v>
      </c>
      <c r="B49" s="438" t="s">
        <v>202</v>
      </c>
      <c r="C49" s="387"/>
      <c r="D49" s="353" t="s">
        <v>256</v>
      </c>
      <c r="E49" s="207"/>
      <c r="F49" s="207" t="s">
        <v>204</v>
      </c>
      <c r="G49" s="349"/>
      <c r="H49" s="208" t="str">
        <f t="shared" ref="H49:H63" si="10">IF(E49=0,"",G49*E49)</f>
        <v/>
      </c>
      <c r="I49" s="211" t="str">
        <f t="shared" ref="I49:I63" si="11">IF(G49="","",G49*(1+$H$8))</f>
        <v/>
      </c>
      <c r="J49" s="208" t="str">
        <f t="shared" ref="J49:J63" si="12">IF(E49=0,"",I49*E49)</f>
        <v/>
      </c>
      <c r="K49" s="68"/>
      <c r="L49" s="209"/>
      <c r="N49" s="291"/>
      <c r="O49" s="291"/>
      <c r="P49" s="291"/>
      <c r="Q49" s="291"/>
    </row>
    <row r="50" spans="1:17" s="67" customFormat="1" ht="18" customHeight="1" outlineLevel="2">
      <c r="A50" s="208" t="s">
        <v>257</v>
      </c>
      <c r="B50" s="438" t="s">
        <v>202</v>
      </c>
      <c r="C50" s="387"/>
      <c r="D50" s="206" t="s">
        <v>258</v>
      </c>
      <c r="E50" s="207"/>
      <c r="F50" s="207" t="s">
        <v>259</v>
      </c>
      <c r="G50" s="349"/>
      <c r="H50" s="208" t="str">
        <f t="shared" si="10"/>
        <v/>
      </c>
      <c r="I50" s="211" t="str">
        <f t="shared" si="11"/>
        <v/>
      </c>
      <c r="J50" s="208" t="str">
        <f t="shared" si="12"/>
        <v/>
      </c>
      <c r="K50" s="68"/>
      <c r="L50" s="213"/>
      <c r="N50" s="291"/>
      <c r="O50" s="291"/>
      <c r="P50" s="291"/>
      <c r="Q50" s="291"/>
    </row>
    <row r="51" spans="1:17" s="67" customFormat="1" ht="18" customHeight="1" outlineLevel="2">
      <c r="A51" s="208" t="s">
        <v>260</v>
      </c>
      <c r="B51" s="438" t="s">
        <v>202</v>
      </c>
      <c r="C51" s="387"/>
      <c r="D51" s="206" t="s">
        <v>261</v>
      </c>
      <c r="E51" s="207"/>
      <c r="F51" s="207" t="s">
        <v>262</v>
      </c>
      <c r="G51" s="349"/>
      <c r="H51" s="208" t="str">
        <f t="shared" si="10"/>
        <v/>
      </c>
      <c r="I51" s="211" t="str">
        <f t="shared" si="11"/>
        <v/>
      </c>
      <c r="J51" s="208" t="str">
        <f t="shared" si="12"/>
        <v/>
      </c>
      <c r="K51" s="68"/>
      <c r="L51" s="213"/>
      <c r="N51" s="291"/>
      <c r="O51" s="291"/>
      <c r="P51" s="291"/>
      <c r="Q51" s="291"/>
    </row>
    <row r="52" spans="1:17" s="67" customFormat="1" ht="18" customHeight="1" outlineLevel="2">
      <c r="A52" s="208" t="s">
        <v>263</v>
      </c>
      <c r="B52" s="438" t="s">
        <v>202</v>
      </c>
      <c r="C52" s="387"/>
      <c r="D52" s="206" t="s">
        <v>264</v>
      </c>
      <c r="E52" s="207"/>
      <c r="F52" s="207" t="s">
        <v>262</v>
      </c>
      <c r="G52" s="349"/>
      <c r="H52" s="208" t="str">
        <f t="shared" si="10"/>
        <v/>
      </c>
      <c r="I52" s="211" t="str">
        <f t="shared" si="11"/>
        <v/>
      </c>
      <c r="J52" s="208" t="str">
        <f t="shared" si="12"/>
        <v/>
      </c>
      <c r="K52" s="68"/>
      <c r="L52" s="209"/>
      <c r="N52" s="291"/>
      <c r="O52" s="291"/>
      <c r="P52" s="291"/>
      <c r="Q52" s="291"/>
    </row>
    <row r="53" spans="1:17" s="67" customFormat="1" ht="18" customHeight="1" outlineLevel="2">
      <c r="A53" s="208" t="s">
        <v>265</v>
      </c>
      <c r="B53" s="438" t="s">
        <v>202</v>
      </c>
      <c r="C53" s="387"/>
      <c r="D53" s="353" t="s">
        <v>266</v>
      </c>
      <c r="E53" s="207"/>
      <c r="F53" s="207" t="s">
        <v>262</v>
      </c>
      <c r="G53" s="349"/>
      <c r="H53" s="208" t="str">
        <f t="shared" si="10"/>
        <v/>
      </c>
      <c r="I53" s="211" t="str">
        <f t="shared" si="11"/>
        <v/>
      </c>
      <c r="J53" s="208" t="str">
        <f t="shared" si="12"/>
        <v/>
      </c>
      <c r="K53" s="68"/>
      <c r="L53" s="209"/>
      <c r="N53" s="291"/>
      <c r="O53" s="291"/>
      <c r="P53" s="291"/>
      <c r="Q53" s="291"/>
    </row>
    <row r="54" spans="1:17" s="67" customFormat="1" ht="18" customHeight="1" outlineLevel="2">
      <c r="A54" s="208" t="s">
        <v>267</v>
      </c>
      <c r="B54" s="438" t="s">
        <v>202</v>
      </c>
      <c r="C54" s="387"/>
      <c r="D54" s="206" t="s">
        <v>268</v>
      </c>
      <c r="E54" s="207"/>
      <c r="F54" s="207" t="s">
        <v>262</v>
      </c>
      <c r="G54" s="349"/>
      <c r="H54" s="208" t="str">
        <f t="shared" si="10"/>
        <v/>
      </c>
      <c r="I54" s="211" t="str">
        <f t="shared" si="11"/>
        <v/>
      </c>
      <c r="J54" s="208" t="str">
        <f t="shared" si="12"/>
        <v/>
      </c>
      <c r="K54" s="68"/>
      <c r="L54" s="209"/>
      <c r="N54" s="291"/>
      <c r="O54" s="291"/>
      <c r="P54" s="291"/>
      <c r="Q54" s="291"/>
    </row>
    <row r="55" spans="1:17" s="67" customFormat="1" ht="18" customHeight="1" outlineLevel="2">
      <c r="A55" s="208" t="s">
        <v>269</v>
      </c>
      <c r="B55" s="438" t="s">
        <v>202</v>
      </c>
      <c r="C55" s="387"/>
      <c r="D55" s="206" t="s">
        <v>270</v>
      </c>
      <c r="E55" s="207"/>
      <c r="F55" s="207" t="s">
        <v>204</v>
      </c>
      <c r="G55" s="349"/>
      <c r="H55" s="208" t="str">
        <f t="shared" si="10"/>
        <v/>
      </c>
      <c r="I55" s="211" t="str">
        <f t="shared" si="11"/>
        <v/>
      </c>
      <c r="J55" s="208" t="str">
        <f t="shared" si="12"/>
        <v/>
      </c>
      <c r="K55" s="68"/>
      <c r="L55" s="209"/>
      <c r="N55" s="291"/>
      <c r="O55" s="291"/>
      <c r="P55" s="291"/>
      <c r="Q55" s="291"/>
    </row>
    <row r="56" spans="1:17" s="67" customFormat="1" ht="18" customHeight="1" outlineLevel="2">
      <c r="A56" s="208" t="s">
        <v>271</v>
      </c>
      <c r="B56" s="438" t="s">
        <v>202</v>
      </c>
      <c r="C56" s="387"/>
      <c r="D56" s="206" t="s">
        <v>272</v>
      </c>
      <c r="E56" s="207"/>
      <c r="F56" s="207" t="s">
        <v>262</v>
      </c>
      <c r="G56" s="349"/>
      <c r="H56" s="208" t="str">
        <f t="shared" si="10"/>
        <v/>
      </c>
      <c r="I56" s="211" t="str">
        <f t="shared" si="11"/>
        <v/>
      </c>
      <c r="J56" s="208" t="str">
        <f t="shared" si="12"/>
        <v/>
      </c>
      <c r="K56" s="68"/>
      <c r="L56" s="209"/>
      <c r="N56" s="291"/>
      <c r="O56" s="291"/>
      <c r="P56" s="291"/>
      <c r="Q56" s="291"/>
    </row>
    <row r="57" spans="1:17" s="67" customFormat="1" ht="18" customHeight="1" outlineLevel="2">
      <c r="A57" s="208" t="s">
        <v>273</v>
      </c>
      <c r="B57" s="438" t="s">
        <v>202</v>
      </c>
      <c r="C57" s="387"/>
      <c r="D57" s="206" t="s">
        <v>274</v>
      </c>
      <c r="E57" s="207"/>
      <c r="F57" s="207" t="s">
        <v>262</v>
      </c>
      <c r="G57" s="349"/>
      <c r="H57" s="208" t="str">
        <f t="shared" si="10"/>
        <v/>
      </c>
      <c r="I57" s="211" t="str">
        <f t="shared" si="11"/>
        <v/>
      </c>
      <c r="J57" s="208" t="str">
        <f t="shared" si="12"/>
        <v/>
      </c>
      <c r="K57" s="68"/>
      <c r="L57" s="209"/>
      <c r="N57" s="291"/>
      <c r="O57" s="291"/>
      <c r="P57" s="291"/>
      <c r="Q57" s="291"/>
    </row>
    <row r="58" spans="1:17" s="67" customFormat="1" ht="18" customHeight="1" outlineLevel="2">
      <c r="A58" s="208" t="s">
        <v>275</v>
      </c>
      <c r="B58" s="438" t="s">
        <v>202</v>
      </c>
      <c r="C58" s="387"/>
      <c r="D58" s="206" t="s">
        <v>276</v>
      </c>
      <c r="E58" s="207"/>
      <c r="F58" s="207" t="s">
        <v>204</v>
      </c>
      <c r="G58" s="349"/>
      <c r="H58" s="208" t="str">
        <f t="shared" si="10"/>
        <v/>
      </c>
      <c r="I58" s="211" t="str">
        <f t="shared" si="11"/>
        <v/>
      </c>
      <c r="J58" s="208" t="str">
        <f t="shared" si="12"/>
        <v/>
      </c>
      <c r="K58" s="68"/>
      <c r="L58" s="209"/>
      <c r="N58" s="291"/>
      <c r="O58" s="291"/>
      <c r="P58" s="291"/>
      <c r="Q58" s="291"/>
    </row>
    <row r="59" spans="1:17" s="67" customFormat="1" ht="18" customHeight="1" outlineLevel="2">
      <c r="A59" s="208" t="s">
        <v>277</v>
      </c>
      <c r="B59" s="438" t="s">
        <v>202</v>
      </c>
      <c r="C59" s="387"/>
      <c r="D59" s="206"/>
      <c r="E59" s="207"/>
      <c r="F59" s="207"/>
      <c r="G59" s="211"/>
      <c r="H59" s="208" t="str">
        <f t="shared" si="10"/>
        <v/>
      </c>
      <c r="I59" s="211" t="str">
        <f t="shared" si="11"/>
        <v/>
      </c>
      <c r="J59" s="208" t="str">
        <f t="shared" si="12"/>
        <v/>
      </c>
      <c r="K59" s="68"/>
      <c r="L59" s="209"/>
      <c r="N59" s="291"/>
      <c r="O59" s="291"/>
      <c r="P59" s="291"/>
      <c r="Q59" s="291"/>
    </row>
    <row r="60" spans="1:17" s="67" customFormat="1" ht="18" customHeight="1" outlineLevel="2">
      <c r="A60" s="208" t="s">
        <v>278</v>
      </c>
      <c r="B60" s="438" t="s">
        <v>202</v>
      </c>
      <c r="C60" s="387"/>
      <c r="D60" s="206"/>
      <c r="E60" s="207"/>
      <c r="F60" s="207"/>
      <c r="G60" s="211"/>
      <c r="H60" s="208" t="str">
        <f t="shared" si="10"/>
        <v/>
      </c>
      <c r="I60" s="211" t="str">
        <f t="shared" si="11"/>
        <v/>
      </c>
      <c r="J60" s="208" t="str">
        <f t="shared" si="12"/>
        <v/>
      </c>
      <c r="K60" s="68"/>
      <c r="L60" s="209"/>
      <c r="N60" s="291"/>
      <c r="O60" s="291"/>
      <c r="P60" s="291"/>
      <c r="Q60" s="291"/>
    </row>
    <row r="61" spans="1:17" s="67" customFormat="1" ht="18" customHeight="1" outlineLevel="2">
      <c r="A61" s="208" t="s">
        <v>279</v>
      </c>
      <c r="B61" s="438" t="s">
        <v>202</v>
      </c>
      <c r="C61" s="387"/>
      <c r="D61" s="206"/>
      <c r="E61" s="207"/>
      <c r="F61" s="207"/>
      <c r="G61" s="211"/>
      <c r="H61" s="208" t="str">
        <f t="shared" ref="H61:H62" si="13">IF(E61=0,"",G61*E61)</f>
        <v/>
      </c>
      <c r="I61" s="211" t="str">
        <f t="shared" ref="I61:I62" si="14">IF(G61="","",G61*(1+$H$8))</f>
        <v/>
      </c>
      <c r="J61" s="208" t="str">
        <f t="shared" ref="J61:J62" si="15">IF(E61=0,"",I61*E61)</f>
        <v/>
      </c>
      <c r="K61" s="68"/>
      <c r="L61" s="209"/>
      <c r="N61" s="291"/>
      <c r="O61" s="291"/>
      <c r="P61" s="291"/>
      <c r="Q61" s="291"/>
    </row>
    <row r="62" spans="1:17" s="67" customFormat="1" ht="18" customHeight="1" outlineLevel="2">
      <c r="A62" s="208" t="s">
        <v>280</v>
      </c>
      <c r="B62" s="438" t="s">
        <v>202</v>
      </c>
      <c r="C62" s="387"/>
      <c r="D62" s="206"/>
      <c r="E62" s="207"/>
      <c r="F62" s="207"/>
      <c r="G62" s="211"/>
      <c r="H62" s="208" t="str">
        <f t="shared" si="13"/>
        <v/>
      </c>
      <c r="I62" s="211" t="str">
        <f t="shared" si="14"/>
        <v/>
      </c>
      <c r="J62" s="208" t="str">
        <f t="shared" si="15"/>
        <v/>
      </c>
      <c r="K62" s="68"/>
      <c r="L62" s="209"/>
      <c r="N62" s="291"/>
      <c r="O62" s="291"/>
      <c r="P62" s="291"/>
      <c r="Q62" s="291"/>
    </row>
    <row r="63" spans="1:17" s="67" customFormat="1" ht="18" customHeight="1" outlineLevel="2">
      <c r="A63" s="208" t="s">
        <v>281</v>
      </c>
      <c r="B63" s="438" t="s">
        <v>202</v>
      </c>
      <c r="C63" s="387"/>
      <c r="D63" s="206"/>
      <c r="E63" s="207"/>
      <c r="F63" s="207"/>
      <c r="G63" s="211"/>
      <c r="H63" s="208" t="str">
        <f t="shared" si="10"/>
        <v/>
      </c>
      <c r="I63" s="211" t="str">
        <f t="shared" si="11"/>
        <v/>
      </c>
      <c r="J63" s="208" t="str">
        <f t="shared" si="12"/>
        <v/>
      </c>
      <c r="K63" s="68"/>
      <c r="L63" s="209"/>
      <c r="N63" s="291"/>
      <c r="O63" s="291"/>
      <c r="P63" s="291"/>
      <c r="Q63" s="291"/>
    </row>
    <row r="64" spans="1:17" s="67" customFormat="1" ht="18" customHeight="1" outlineLevel="1">
      <c r="A64" s="552" t="s">
        <v>114</v>
      </c>
      <c r="B64" s="553"/>
      <c r="C64" s="554"/>
      <c r="D64" s="542" t="s">
        <v>282</v>
      </c>
      <c r="E64" s="543"/>
      <c r="F64" s="543"/>
      <c r="G64" s="544"/>
      <c r="H64" s="545">
        <f>SUM(H65:H75)</f>
        <v>0</v>
      </c>
      <c r="I64" s="546"/>
      <c r="J64" s="545">
        <f>SUM(J65:J75)</f>
        <v>0</v>
      </c>
      <c r="K64" s="68"/>
      <c r="L64" s="547"/>
      <c r="N64" s="291"/>
      <c r="O64" s="291"/>
      <c r="P64" s="291"/>
      <c r="Q64" s="291"/>
    </row>
    <row r="65" spans="1:17" s="67" customFormat="1" ht="18" customHeight="1" outlineLevel="2">
      <c r="A65" s="208" t="s">
        <v>283</v>
      </c>
      <c r="B65" s="438" t="s">
        <v>202</v>
      </c>
      <c r="C65" s="387"/>
      <c r="D65" s="206" t="s">
        <v>284</v>
      </c>
      <c r="E65" s="207"/>
      <c r="F65" s="207" t="s">
        <v>223</v>
      </c>
      <c r="G65" s="349"/>
      <c r="H65" s="208" t="str">
        <f t="shared" ref="H65:H75" si="16">IF(E65=0,"",G65*E65)</f>
        <v/>
      </c>
      <c r="I65" s="211" t="str">
        <f t="shared" ref="I65:I75" si="17">IF(G65="","",G65*(1+$H$8))</f>
        <v/>
      </c>
      <c r="J65" s="208" t="str">
        <f t="shared" ref="J65:J75" si="18">IF(E65=0,"",I65*E65)</f>
        <v/>
      </c>
      <c r="K65" s="68"/>
      <c r="L65" s="209"/>
      <c r="N65" s="291"/>
      <c r="O65" s="291"/>
      <c r="P65" s="291"/>
      <c r="Q65" s="291"/>
    </row>
    <row r="66" spans="1:17" s="67" customFormat="1" ht="18" customHeight="1" outlineLevel="2">
      <c r="A66" s="208" t="s">
        <v>285</v>
      </c>
      <c r="B66" s="438" t="s">
        <v>202</v>
      </c>
      <c r="C66" s="387"/>
      <c r="D66" s="206" t="s">
        <v>286</v>
      </c>
      <c r="E66" s="207"/>
      <c r="F66" s="207" t="s">
        <v>287</v>
      </c>
      <c r="G66" s="349"/>
      <c r="H66" s="208" t="str">
        <f t="shared" si="16"/>
        <v/>
      </c>
      <c r="I66" s="211" t="str">
        <f t="shared" si="17"/>
        <v/>
      </c>
      <c r="J66" s="208" t="str">
        <f t="shared" si="18"/>
        <v/>
      </c>
      <c r="K66" s="68"/>
      <c r="L66" s="209"/>
      <c r="N66" s="291"/>
      <c r="O66" s="291"/>
      <c r="P66" s="291"/>
      <c r="Q66" s="291"/>
    </row>
    <row r="67" spans="1:17" s="67" customFormat="1" ht="18" customHeight="1" outlineLevel="2">
      <c r="A67" s="208" t="s">
        <v>288</v>
      </c>
      <c r="B67" s="438" t="s">
        <v>202</v>
      </c>
      <c r="C67" s="387"/>
      <c r="D67" s="206" t="s">
        <v>289</v>
      </c>
      <c r="E67" s="207"/>
      <c r="F67" s="207" t="s">
        <v>204</v>
      </c>
      <c r="G67" s="349"/>
      <c r="H67" s="208" t="str">
        <f t="shared" si="16"/>
        <v/>
      </c>
      <c r="I67" s="211" t="str">
        <f t="shared" si="17"/>
        <v/>
      </c>
      <c r="J67" s="208" t="str">
        <f t="shared" si="18"/>
        <v/>
      </c>
      <c r="K67" s="68"/>
      <c r="L67" s="209"/>
      <c r="N67" s="291"/>
      <c r="O67" s="291"/>
      <c r="P67" s="291"/>
      <c r="Q67" s="291"/>
    </row>
    <row r="68" spans="1:17" s="67" customFormat="1" ht="18" customHeight="1" outlineLevel="2">
      <c r="A68" s="208" t="s">
        <v>290</v>
      </c>
      <c r="B68" s="438" t="s">
        <v>202</v>
      </c>
      <c r="C68" s="387"/>
      <c r="D68" s="206" t="s">
        <v>291</v>
      </c>
      <c r="E68" s="350"/>
      <c r="F68" s="207" t="s">
        <v>262</v>
      </c>
      <c r="G68" s="349"/>
      <c r="H68" s="208" t="str">
        <f t="shared" si="16"/>
        <v/>
      </c>
      <c r="I68" s="211" t="str">
        <f t="shared" si="17"/>
        <v/>
      </c>
      <c r="J68" s="208" t="str">
        <f t="shared" si="18"/>
        <v/>
      </c>
      <c r="K68" s="68"/>
      <c r="L68" s="209"/>
      <c r="N68" s="291"/>
      <c r="O68" s="291"/>
      <c r="P68" s="291"/>
      <c r="Q68" s="291"/>
    </row>
    <row r="69" spans="1:17" s="67" customFormat="1" ht="18" customHeight="1" outlineLevel="2">
      <c r="A69" s="208" t="s">
        <v>292</v>
      </c>
      <c r="B69" s="438" t="s">
        <v>202</v>
      </c>
      <c r="C69" s="387"/>
      <c r="D69" s="206" t="s">
        <v>293</v>
      </c>
      <c r="E69" s="207"/>
      <c r="F69" s="207" t="s">
        <v>262</v>
      </c>
      <c r="G69" s="349"/>
      <c r="H69" s="208" t="str">
        <f t="shared" si="16"/>
        <v/>
      </c>
      <c r="I69" s="211" t="str">
        <f t="shared" si="17"/>
        <v/>
      </c>
      <c r="J69" s="208" t="str">
        <f t="shared" si="18"/>
        <v/>
      </c>
      <c r="K69" s="68"/>
      <c r="L69" s="209"/>
      <c r="N69" s="291"/>
      <c r="O69" s="291"/>
      <c r="P69" s="291"/>
      <c r="Q69" s="291"/>
    </row>
    <row r="70" spans="1:17" s="67" customFormat="1" ht="18" customHeight="1" outlineLevel="2">
      <c r="A70" s="208" t="s">
        <v>294</v>
      </c>
      <c r="B70" s="438" t="s">
        <v>202</v>
      </c>
      <c r="C70" s="387"/>
      <c r="D70" s="206" t="s">
        <v>295</v>
      </c>
      <c r="E70" s="207"/>
      <c r="F70" s="207"/>
      <c r="G70" s="349"/>
      <c r="H70" s="208" t="str">
        <f t="shared" si="16"/>
        <v/>
      </c>
      <c r="I70" s="211" t="str">
        <f t="shared" si="17"/>
        <v/>
      </c>
      <c r="J70" s="208" t="str">
        <f t="shared" si="18"/>
        <v/>
      </c>
      <c r="K70" s="68"/>
      <c r="L70" s="209"/>
      <c r="N70" s="291"/>
      <c r="O70" s="291"/>
      <c r="P70" s="291"/>
      <c r="Q70" s="291"/>
    </row>
    <row r="71" spans="1:17" s="67" customFormat="1" ht="18" customHeight="1" outlineLevel="2">
      <c r="A71" s="208" t="s">
        <v>296</v>
      </c>
      <c r="B71" s="438" t="s">
        <v>202</v>
      </c>
      <c r="C71" s="387"/>
      <c r="D71" s="206"/>
      <c r="E71" s="207"/>
      <c r="F71" s="207"/>
      <c r="G71" s="349"/>
      <c r="H71" s="208" t="str">
        <f t="shared" si="16"/>
        <v/>
      </c>
      <c r="I71" s="211" t="str">
        <f t="shared" si="17"/>
        <v/>
      </c>
      <c r="J71" s="208" t="str">
        <f t="shared" si="18"/>
        <v/>
      </c>
      <c r="K71" s="68"/>
      <c r="L71" s="209"/>
      <c r="N71" s="291"/>
      <c r="O71" s="291"/>
      <c r="P71" s="291"/>
      <c r="Q71" s="291"/>
    </row>
    <row r="72" spans="1:17" s="67" customFormat="1" ht="18" customHeight="1" outlineLevel="2">
      <c r="A72" s="208" t="s">
        <v>297</v>
      </c>
      <c r="B72" s="438" t="s">
        <v>202</v>
      </c>
      <c r="C72" s="387"/>
      <c r="D72" s="206"/>
      <c r="E72" s="207"/>
      <c r="F72" s="207"/>
      <c r="G72" s="349"/>
      <c r="H72" s="208" t="str">
        <f t="shared" si="16"/>
        <v/>
      </c>
      <c r="I72" s="211" t="str">
        <f t="shared" si="17"/>
        <v/>
      </c>
      <c r="J72" s="208" t="str">
        <f t="shared" si="18"/>
        <v/>
      </c>
      <c r="K72" s="68"/>
      <c r="L72" s="209"/>
      <c r="N72" s="291"/>
      <c r="O72" s="291"/>
      <c r="P72" s="291"/>
      <c r="Q72" s="291"/>
    </row>
    <row r="73" spans="1:17" s="67" customFormat="1" ht="18" customHeight="1" outlineLevel="2">
      <c r="A73" s="208" t="s">
        <v>298</v>
      </c>
      <c r="B73" s="438" t="s">
        <v>202</v>
      </c>
      <c r="C73" s="387"/>
      <c r="D73" s="206"/>
      <c r="E73" s="207"/>
      <c r="F73" s="207"/>
      <c r="G73" s="349"/>
      <c r="H73" s="208" t="str">
        <f t="shared" ref="H73:H74" si="19">IF(E73=0,"",G73*E73)</f>
        <v/>
      </c>
      <c r="I73" s="211" t="str">
        <f t="shared" ref="I73:I74" si="20">IF(G73="","",G73*(1+$H$8))</f>
        <v/>
      </c>
      <c r="J73" s="208" t="str">
        <f t="shared" ref="J73:J74" si="21">IF(E73=0,"",I73*E73)</f>
        <v/>
      </c>
      <c r="K73" s="68"/>
      <c r="L73" s="209"/>
      <c r="N73" s="291"/>
      <c r="O73" s="291"/>
      <c r="P73" s="291"/>
      <c r="Q73" s="291"/>
    </row>
    <row r="74" spans="1:17" s="67" customFormat="1" ht="18" customHeight="1" outlineLevel="2">
      <c r="A74" s="208" t="s">
        <v>299</v>
      </c>
      <c r="B74" s="438" t="s">
        <v>202</v>
      </c>
      <c r="C74" s="387"/>
      <c r="D74" s="206"/>
      <c r="E74" s="207"/>
      <c r="F74" s="207"/>
      <c r="G74" s="349"/>
      <c r="H74" s="208" t="str">
        <f t="shared" si="19"/>
        <v/>
      </c>
      <c r="I74" s="211" t="str">
        <f t="shared" si="20"/>
        <v/>
      </c>
      <c r="J74" s="208" t="str">
        <f t="shared" si="21"/>
        <v/>
      </c>
      <c r="K74" s="68"/>
      <c r="L74" s="209"/>
      <c r="N74" s="291"/>
      <c r="O74" s="291"/>
      <c r="P74" s="291"/>
      <c r="Q74" s="291"/>
    </row>
    <row r="75" spans="1:17" s="67" customFormat="1" ht="18" customHeight="1" outlineLevel="2">
      <c r="A75" s="208" t="s">
        <v>300</v>
      </c>
      <c r="B75" s="438" t="s">
        <v>202</v>
      </c>
      <c r="C75" s="387"/>
      <c r="D75" s="206"/>
      <c r="E75" s="207"/>
      <c r="F75" s="207"/>
      <c r="G75" s="211"/>
      <c r="H75" s="208" t="str">
        <f t="shared" si="16"/>
        <v/>
      </c>
      <c r="I75" s="211" t="str">
        <f t="shared" si="17"/>
        <v/>
      </c>
      <c r="J75" s="208" t="str">
        <f t="shared" si="18"/>
        <v/>
      </c>
      <c r="K75" s="68"/>
      <c r="L75" s="209"/>
      <c r="N75" s="291"/>
      <c r="O75" s="291"/>
      <c r="P75" s="291"/>
      <c r="Q75" s="291"/>
    </row>
    <row r="76" spans="1:17" s="67" customFormat="1" ht="18" customHeight="1" outlineLevel="1">
      <c r="A76" s="552" t="s">
        <v>115</v>
      </c>
      <c r="B76" s="553"/>
      <c r="C76" s="554"/>
      <c r="D76" s="542" t="s">
        <v>301</v>
      </c>
      <c r="E76" s="543"/>
      <c r="F76" s="543"/>
      <c r="G76" s="544"/>
      <c r="H76" s="545">
        <f>SUM(H77:H85)</f>
        <v>0</v>
      </c>
      <c r="I76" s="546"/>
      <c r="J76" s="545">
        <f>SUM(J77:J85)</f>
        <v>0</v>
      </c>
      <c r="K76" s="68"/>
      <c r="L76" s="547"/>
      <c r="N76" s="291"/>
      <c r="O76" s="291"/>
      <c r="P76" s="291"/>
      <c r="Q76" s="291"/>
    </row>
    <row r="77" spans="1:17" s="67" customFormat="1" ht="18" customHeight="1" outlineLevel="2">
      <c r="A77" s="208" t="s">
        <v>302</v>
      </c>
      <c r="B77" s="438" t="s">
        <v>202</v>
      </c>
      <c r="C77" s="387"/>
      <c r="D77" s="206" t="s">
        <v>303</v>
      </c>
      <c r="E77" s="207"/>
      <c r="F77" s="207" t="s">
        <v>223</v>
      </c>
      <c r="G77" s="349"/>
      <c r="H77" s="208" t="str">
        <f t="shared" ref="H77:H85" si="22">IF(E77=0,"",G77*E77)</f>
        <v/>
      </c>
      <c r="I77" s="211" t="str">
        <f t="shared" ref="I77:I85" si="23">IF(G77="","",G77*(1+$H$8))</f>
        <v/>
      </c>
      <c r="J77" s="208" t="str">
        <f t="shared" ref="J77:J85" si="24">IF(E77=0,"",I77*E77)</f>
        <v/>
      </c>
      <c r="K77" s="68"/>
      <c r="L77" s="209"/>
      <c r="N77" s="291"/>
      <c r="O77" s="291"/>
      <c r="P77" s="291"/>
      <c r="Q77" s="291"/>
    </row>
    <row r="78" spans="1:17" s="67" customFormat="1" ht="18" customHeight="1" outlineLevel="2">
      <c r="A78" s="208" t="s">
        <v>304</v>
      </c>
      <c r="B78" s="438" t="s">
        <v>202</v>
      </c>
      <c r="C78" s="387"/>
      <c r="D78" s="206" t="s">
        <v>305</v>
      </c>
      <c r="E78" s="207"/>
      <c r="F78" s="207" t="s">
        <v>223</v>
      </c>
      <c r="G78" s="349"/>
      <c r="H78" s="208" t="str">
        <f t="shared" si="22"/>
        <v/>
      </c>
      <c r="I78" s="211" t="str">
        <f t="shared" si="23"/>
        <v/>
      </c>
      <c r="J78" s="208" t="str">
        <f t="shared" si="24"/>
        <v/>
      </c>
      <c r="K78" s="68"/>
      <c r="L78" s="209"/>
      <c r="N78" s="291"/>
      <c r="O78" s="291"/>
      <c r="P78" s="291"/>
      <c r="Q78" s="291"/>
    </row>
    <row r="79" spans="1:17" s="67" customFormat="1" ht="18" customHeight="1" outlineLevel="2">
      <c r="A79" s="208" t="s">
        <v>306</v>
      </c>
      <c r="B79" s="438" t="s">
        <v>202</v>
      </c>
      <c r="C79" s="387"/>
      <c r="D79" s="206" t="s">
        <v>307</v>
      </c>
      <c r="E79" s="207"/>
      <c r="F79" s="207" t="s">
        <v>223</v>
      </c>
      <c r="G79" s="211"/>
      <c r="H79" s="208" t="str">
        <f t="shared" si="22"/>
        <v/>
      </c>
      <c r="I79" s="211" t="str">
        <f t="shared" si="23"/>
        <v/>
      </c>
      <c r="J79" s="208" t="str">
        <f t="shared" si="24"/>
        <v/>
      </c>
      <c r="K79" s="68"/>
      <c r="L79" s="209"/>
      <c r="N79" s="291"/>
      <c r="O79" s="291"/>
      <c r="P79" s="291"/>
      <c r="Q79" s="291"/>
    </row>
    <row r="80" spans="1:17" s="67" customFormat="1" ht="18" customHeight="1" outlineLevel="2">
      <c r="A80" s="208" t="s">
        <v>308</v>
      </c>
      <c r="B80" s="438" t="s">
        <v>202</v>
      </c>
      <c r="C80" s="387"/>
      <c r="D80" s="206" t="s">
        <v>309</v>
      </c>
      <c r="E80" s="207"/>
      <c r="F80" s="207" t="s">
        <v>223</v>
      </c>
      <c r="G80" s="211"/>
      <c r="H80" s="208" t="str">
        <f t="shared" si="22"/>
        <v/>
      </c>
      <c r="I80" s="211" t="str">
        <f t="shared" si="23"/>
        <v/>
      </c>
      <c r="J80" s="208" t="str">
        <f t="shared" si="24"/>
        <v/>
      </c>
      <c r="K80" s="68"/>
      <c r="L80" s="209"/>
      <c r="N80" s="291"/>
      <c r="O80" s="291"/>
      <c r="P80" s="291"/>
      <c r="Q80" s="291"/>
    </row>
    <row r="81" spans="1:17" s="67" customFormat="1" ht="18" customHeight="1" outlineLevel="2">
      <c r="A81" s="208" t="s">
        <v>310</v>
      </c>
      <c r="B81" s="438" t="s">
        <v>202</v>
      </c>
      <c r="C81" s="387"/>
      <c r="D81" s="206"/>
      <c r="E81" s="207"/>
      <c r="F81" s="207"/>
      <c r="G81" s="211"/>
      <c r="H81" s="208" t="str">
        <f t="shared" si="22"/>
        <v/>
      </c>
      <c r="I81" s="211" t="str">
        <f t="shared" si="23"/>
        <v/>
      </c>
      <c r="J81" s="208" t="str">
        <f t="shared" si="24"/>
        <v/>
      </c>
      <c r="K81" s="68"/>
      <c r="L81" s="209"/>
      <c r="N81" s="291"/>
      <c r="O81" s="291"/>
      <c r="P81" s="291"/>
      <c r="Q81" s="291"/>
    </row>
    <row r="82" spans="1:17" s="67" customFormat="1" ht="18" customHeight="1" outlineLevel="2">
      <c r="A82" s="208" t="s">
        <v>311</v>
      </c>
      <c r="B82" s="438" t="s">
        <v>202</v>
      </c>
      <c r="C82" s="387"/>
      <c r="D82" s="206"/>
      <c r="E82" s="207"/>
      <c r="F82" s="207"/>
      <c r="G82" s="211"/>
      <c r="H82" s="208" t="str">
        <f t="shared" si="22"/>
        <v/>
      </c>
      <c r="I82" s="211" t="str">
        <f t="shared" si="23"/>
        <v/>
      </c>
      <c r="J82" s="208" t="str">
        <f t="shared" si="24"/>
        <v/>
      </c>
      <c r="K82" s="68"/>
      <c r="L82" s="209"/>
      <c r="N82" s="291"/>
      <c r="O82" s="291"/>
      <c r="P82" s="291"/>
      <c r="Q82" s="291"/>
    </row>
    <row r="83" spans="1:17" s="67" customFormat="1" ht="18" customHeight="1" outlineLevel="2">
      <c r="A83" s="208" t="s">
        <v>312</v>
      </c>
      <c r="B83" s="438" t="s">
        <v>202</v>
      </c>
      <c r="C83" s="387"/>
      <c r="D83" s="206"/>
      <c r="E83" s="207"/>
      <c r="F83" s="207"/>
      <c r="G83" s="211"/>
      <c r="H83" s="208" t="str">
        <f t="shared" ref="H83:H84" si="25">IF(E83=0,"",G83*E83)</f>
        <v/>
      </c>
      <c r="I83" s="211" t="str">
        <f t="shared" ref="I83:I84" si="26">IF(G83="","",G83*(1+$H$8))</f>
        <v/>
      </c>
      <c r="J83" s="208" t="str">
        <f t="shared" ref="J83:J84" si="27">IF(E83=0,"",I83*E83)</f>
        <v/>
      </c>
      <c r="K83" s="68"/>
      <c r="L83" s="209"/>
      <c r="N83" s="291"/>
      <c r="O83" s="291"/>
      <c r="P83" s="291"/>
      <c r="Q83" s="291"/>
    </row>
    <row r="84" spans="1:17" s="67" customFormat="1" ht="18" customHeight="1" outlineLevel="2">
      <c r="A84" s="208" t="s">
        <v>313</v>
      </c>
      <c r="B84" s="438" t="s">
        <v>202</v>
      </c>
      <c r="C84" s="387"/>
      <c r="D84" s="206"/>
      <c r="E84" s="207"/>
      <c r="F84" s="207"/>
      <c r="G84" s="211"/>
      <c r="H84" s="208" t="str">
        <f t="shared" si="25"/>
        <v/>
      </c>
      <c r="I84" s="211" t="str">
        <f t="shared" si="26"/>
        <v/>
      </c>
      <c r="J84" s="208" t="str">
        <f t="shared" si="27"/>
        <v/>
      </c>
      <c r="K84" s="68"/>
      <c r="L84" s="209"/>
      <c r="N84" s="291"/>
      <c r="O84" s="291"/>
      <c r="P84" s="291"/>
      <c r="Q84" s="291"/>
    </row>
    <row r="85" spans="1:17" s="67" customFormat="1" ht="18" customHeight="1" outlineLevel="2">
      <c r="A85" s="208" t="s">
        <v>314</v>
      </c>
      <c r="B85" s="438" t="s">
        <v>202</v>
      </c>
      <c r="C85" s="387"/>
      <c r="D85" s="206"/>
      <c r="E85" s="207"/>
      <c r="F85" s="207"/>
      <c r="G85" s="211"/>
      <c r="H85" s="208" t="str">
        <f t="shared" si="22"/>
        <v/>
      </c>
      <c r="I85" s="211" t="str">
        <f t="shared" si="23"/>
        <v/>
      </c>
      <c r="J85" s="208" t="str">
        <f t="shared" si="24"/>
        <v/>
      </c>
      <c r="K85" s="68"/>
      <c r="L85" s="209"/>
      <c r="N85" s="291"/>
      <c r="O85" s="291"/>
      <c r="P85" s="291"/>
      <c r="Q85" s="291"/>
    </row>
    <row r="86" spans="1:17" s="67" customFormat="1" ht="18" customHeight="1" outlineLevel="1">
      <c r="A86" s="552" t="s">
        <v>116</v>
      </c>
      <c r="B86" s="553"/>
      <c r="C86" s="554"/>
      <c r="D86" s="542" t="s">
        <v>315</v>
      </c>
      <c r="E86" s="543"/>
      <c r="F86" s="543"/>
      <c r="G86" s="544"/>
      <c r="H86" s="545">
        <f>SUM(H87:H104)</f>
        <v>0</v>
      </c>
      <c r="I86" s="546"/>
      <c r="J86" s="545">
        <f>SUM(J87:J104)</f>
        <v>0</v>
      </c>
      <c r="K86" s="68"/>
      <c r="L86" s="547"/>
      <c r="N86" s="291"/>
      <c r="O86" s="291"/>
      <c r="P86" s="291"/>
      <c r="Q86" s="291"/>
    </row>
    <row r="87" spans="1:17" s="67" customFormat="1" ht="18" customHeight="1" outlineLevel="2">
      <c r="A87" s="208" t="s">
        <v>316</v>
      </c>
      <c r="B87" s="438" t="s">
        <v>202</v>
      </c>
      <c r="C87" s="387"/>
      <c r="D87" s="206" t="s">
        <v>317</v>
      </c>
      <c r="E87" s="207"/>
      <c r="F87" s="207" t="s">
        <v>259</v>
      </c>
      <c r="G87" s="349"/>
      <c r="H87" s="208" t="str">
        <f t="shared" ref="H87:H104" si="28">IF(E87=0,"",G87*E87)</f>
        <v/>
      </c>
      <c r="I87" s="211" t="str">
        <f t="shared" ref="I87:I104" si="29">IF(G87="","",G87*(1+$H$8))</f>
        <v/>
      </c>
      <c r="J87" s="208" t="str">
        <f t="shared" ref="J87:J104" si="30">IF(E87=0,"",I87*E87)</f>
        <v/>
      </c>
      <c r="K87" s="68"/>
      <c r="L87" s="209"/>
      <c r="N87" s="291"/>
      <c r="O87" s="291"/>
      <c r="P87" s="291"/>
      <c r="Q87" s="291"/>
    </row>
    <row r="88" spans="1:17" s="67" customFormat="1" ht="18" customHeight="1" outlineLevel="2">
      <c r="A88" s="208" t="s">
        <v>318</v>
      </c>
      <c r="B88" s="438" t="s">
        <v>202</v>
      </c>
      <c r="C88" s="387"/>
      <c r="D88" s="206" t="s">
        <v>319</v>
      </c>
      <c r="E88" s="207"/>
      <c r="F88" s="207" t="s">
        <v>259</v>
      </c>
      <c r="G88" s="349"/>
      <c r="H88" s="208" t="str">
        <f t="shared" si="28"/>
        <v/>
      </c>
      <c r="I88" s="211" t="str">
        <f t="shared" si="29"/>
        <v/>
      </c>
      <c r="J88" s="208" t="str">
        <f t="shared" si="30"/>
        <v/>
      </c>
      <c r="K88" s="68"/>
      <c r="L88" s="209"/>
      <c r="N88" s="291"/>
      <c r="O88" s="291"/>
      <c r="P88" s="291"/>
      <c r="Q88" s="291"/>
    </row>
    <row r="89" spans="1:17" s="67" customFormat="1" ht="18" customHeight="1" outlineLevel="2">
      <c r="A89" s="208" t="s">
        <v>320</v>
      </c>
      <c r="B89" s="438" t="s">
        <v>202</v>
      </c>
      <c r="C89" s="387"/>
      <c r="D89" s="206" t="s">
        <v>321</v>
      </c>
      <c r="E89" s="207"/>
      <c r="F89" s="207" t="s">
        <v>259</v>
      </c>
      <c r="G89" s="349"/>
      <c r="H89" s="208" t="str">
        <f t="shared" si="28"/>
        <v/>
      </c>
      <c r="I89" s="211" t="str">
        <f t="shared" si="29"/>
        <v/>
      </c>
      <c r="J89" s="208" t="str">
        <f t="shared" si="30"/>
        <v/>
      </c>
      <c r="K89" s="68"/>
      <c r="L89" s="209"/>
      <c r="N89" s="291"/>
      <c r="O89" s="291"/>
      <c r="P89" s="291"/>
      <c r="Q89" s="291"/>
    </row>
    <row r="90" spans="1:17" s="67" customFormat="1" ht="18" customHeight="1" outlineLevel="2">
      <c r="A90" s="208" t="s">
        <v>322</v>
      </c>
      <c r="B90" s="438" t="s">
        <v>202</v>
      </c>
      <c r="C90" s="387"/>
      <c r="D90" s="206" t="s">
        <v>323</v>
      </c>
      <c r="E90" s="207"/>
      <c r="F90" s="207" t="s">
        <v>259</v>
      </c>
      <c r="G90" s="349"/>
      <c r="H90" s="208" t="str">
        <f t="shared" si="28"/>
        <v/>
      </c>
      <c r="I90" s="211" t="str">
        <f t="shared" si="29"/>
        <v/>
      </c>
      <c r="J90" s="208" t="str">
        <f t="shared" si="30"/>
        <v/>
      </c>
      <c r="K90" s="68"/>
      <c r="L90" s="209"/>
      <c r="N90" s="291"/>
      <c r="O90" s="291"/>
      <c r="P90" s="291"/>
      <c r="Q90" s="291"/>
    </row>
    <row r="91" spans="1:17" s="67" customFormat="1" ht="18" customHeight="1" outlineLevel="2">
      <c r="A91" s="208" t="s">
        <v>324</v>
      </c>
      <c r="B91" s="438" t="s">
        <v>202</v>
      </c>
      <c r="C91" s="387"/>
      <c r="D91" s="206" t="s">
        <v>325</v>
      </c>
      <c r="E91" s="207"/>
      <c r="F91" s="207" t="s">
        <v>259</v>
      </c>
      <c r="G91" s="349"/>
      <c r="H91" s="208" t="str">
        <f t="shared" si="28"/>
        <v/>
      </c>
      <c r="I91" s="211" t="str">
        <f t="shared" si="29"/>
        <v/>
      </c>
      <c r="J91" s="208" t="str">
        <f t="shared" si="30"/>
        <v/>
      </c>
      <c r="K91" s="68"/>
      <c r="L91" s="209"/>
      <c r="N91" s="291"/>
      <c r="O91" s="291"/>
      <c r="P91" s="291"/>
      <c r="Q91" s="291"/>
    </row>
    <row r="92" spans="1:17" s="67" customFormat="1" ht="17.25" customHeight="1" outlineLevel="2">
      <c r="A92" s="208" t="s">
        <v>326</v>
      </c>
      <c r="B92" s="438" t="s">
        <v>202</v>
      </c>
      <c r="C92" s="387"/>
      <c r="D92" s="206" t="s">
        <v>327</v>
      </c>
      <c r="E92" s="207"/>
      <c r="F92" s="207" t="s">
        <v>259</v>
      </c>
      <c r="G92" s="349"/>
      <c r="H92" s="208" t="str">
        <f t="shared" si="28"/>
        <v/>
      </c>
      <c r="I92" s="211" t="str">
        <f t="shared" si="29"/>
        <v/>
      </c>
      <c r="J92" s="208" t="str">
        <f t="shared" si="30"/>
        <v/>
      </c>
      <c r="K92" s="68"/>
      <c r="L92" s="209"/>
      <c r="N92" s="291"/>
      <c r="O92" s="291"/>
      <c r="P92" s="291"/>
      <c r="Q92" s="291"/>
    </row>
    <row r="93" spans="1:17" s="67" customFormat="1" ht="18" customHeight="1" outlineLevel="2">
      <c r="A93" s="208" t="s">
        <v>328</v>
      </c>
      <c r="B93" s="438" t="s">
        <v>202</v>
      </c>
      <c r="C93" s="387"/>
      <c r="D93" s="206" t="s">
        <v>329</v>
      </c>
      <c r="E93" s="207"/>
      <c r="F93" s="207" t="s">
        <v>259</v>
      </c>
      <c r="G93" s="349"/>
      <c r="H93" s="208" t="str">
        <f t="shared" si="28"/>
        <v/>
      </c>
      <c r="I93" s="211" t="str">
        <f t="shared" si="29"/>
        <v/>
      </c>
      <c r="J93" s="208" t="str">
        <f t="shared" si="30"/>
        <v/>
      </c>
      <c r="K93" s="71"/>
      <c r="L93" s="209"/>
      <c r="N93" s="291"/>
      <c r="O93" s="291"/>
      <c r="P93" s="291"/>
      <c r="Q93" s="291"/>
    </row>
    <row r="94" spans="1:17" s="67" customFormat="1" ht="18" customHeight="1" outlineLevel="2">
      <c r="A94" s="208" t="s">
        <v>330</v>
      </c>
      <c r="B94" s="438" t="s">
        <v>202</v>
      </c>
      <c r="C94" s="387"/>
      <c r="D94" s="206" t="s">
        <v>331</v>
      </c>
      <c r="E94" s="207"/>
      <c r="F94" s="207" t="s">
        <v>223</v>
      </c>
      <c r="G94" s="349"/>
      <c r="H94" s="208" t="str">
        <f t="shared" si="28"/>
        <v/>
      </c>
      <c r="I94" s="211" t="str">
        <f t="shared" si="29"/>
        <v/>
      </c>
      <c r="J94" s="208" t="str">
        <f t="shared" si="30"/>
        <v/>
      </c>
      <c r="K94" s="71"/>
      <c r="L94" s="209"/>
      <c r="N94" s="291"/>
      <c r="O94" s="291"/>
      <c r="P94" s="291"/>
      <c r="Q94" s="291"/>
    </row>
    <row r="95" spans="1:17" s="67" customFormat="1" ht="18" customHeight="1" outlineLevel="2">
      <c r="A95" s="208" t="s">
        <v>332</v>
      </c>
      <c r="B95" s="438" t="s">
        <v>202</v>
      </c>
      <c r="C95" s="387"/>
      <c r="D95" s="206" t="s">
        <v>333</v>
      </c>
      <c r="E95" s="207"/>
      <c r="F95" s="207" t="s">
        <v>259</v>
      </c>
      <c r="G95" s="349"/>
      <c r="H95" s="208" t="str">
        <f t="shared" si="28"/>
        <v/>
      </c>
      <c r="I95" s="211" t="str">
        <f t="shared" si="29"/>
        <v/>
      </c>
      <c r="J95" s="208" t="str">
        <f t="shared" si="30"/>
        <v/>
      </c>
      <c r="K95" s="72"/>
      <c r="L95" s="209"/>
      <c r="N95" s="291"/>
      <c r="O95" s="291"/>
      <c r="P95" s="291"/>
      <c r="Q95" s="291"/>
    </row>
    <row r="96" spans="1:17" s="67" customFormat="1" ht="18" customHeight="1" outlineLevel="2">
      <c r="A96" s="208" t="s">
        <v>334</v>
      </c>
      <c r="B96" s="438" t="s">
        <v>202</v>
      </c>
      <c r="C96" s="387"/>
      <c r="D96" s="206" t="s">
        <v>335</v>
      </c>
      <c r="E96" s="207"/>
      <c r="F96" s="207" t="s">
        <v>259</v>
      </c>
      <c r="G96" s="349"/>
      <c r="H96" s="208" t="str">
        <f t="shared" si="28"/>
        <v/>
      </c>
      <c r="I96" s="211" t="str">
        <f t="shared" si="29"/>
        <v/>
      </c>
      <c r="J96" s="208" t="str">
        <f t="shared" si="30"/>
        <v/>
      </c>
      <c r="K96" s="73"/>
      <c r="L96" s="209"/>
      <c r="N96" s="291"/>
      <c r="O96" s="291"/>
      <c r="P96" s="291"/>
      <c r="Q96" s="291"/>
    </row>
    <row r="97" spans="1:17" s="67" customFormat="1" ht="18" customHeight="1" outlineLevel="2">
      <c r="A97" s="208" t="s">
        <v>336</v>
      </c>
      <c r="B97" s="438" t="s">
        <v>202</v>
      </c>
      <c r="C97" s="387"/>
      <c r="D97" s="206" t="s">
        <v>337</v>
      </c>
      <c r="E97" s="207"/>
      <c r="F97" s="207" t="s">
        <v>259</v>
      </c>
      <c r="G97" s="349"/>
      <c r="H97" s="208" t="str">
        <f t="shared" si="28"/>
        <v/>
      </c>
      <c r="I97" s="211" t="str">
        <f t="shared" si="29"/>
        <v/>
      </c>
      <c r="J97" s="208" t="str">
        <f t="shared" si="30"/>
        <v/>
      </c>
      <c r="K97" s="73"/>
      <c r="L97" s="209"/>
      <c r="N97" s="291"/>
      <c r="O97" s="291"/>
      <c r="P97" s="291"/>
      <c r="Q97" s="291"/>
    </row>
    <row r="98" spans="1:17" s="67" customFormat="1" ht="18" customHeight="1" outlineLevel="2">
      <c r="A98" s="208" t="s">
        <v>338</v>
      </c>
      <c r="B98" s="438" t="s">
        <v>202</v>
      </c>
      <c r="C98" s="387"/>
      <c r="D98" s="206"/>
      <c r="E98" s="207"/>
      <c r="F98" s="207"/>
      <c r="G98" s="349"/>
      <c r="H98" s="208" t="str">
        <f t="shared" si="28"/>
        <v/>
      </c>
      <c r="I98" s="211" t="str">
        <f t="shared" si="29"/>
        <v/>
      </c>
      <c r="J98" s="208" t="str">
        <f t="shared" si="30"/>
        <v/>
      </c>
      <c r="K98" s="73"/>
      <c r="L98" s="209"/>
      <c r="N98" s="291"/>
      <c r="O98" s="291"/>
      <c r="P98" s="291"/>
      <c r="Q98" s="291"/>
    </row>
    <row r="99" spans="1:17" s="67" customFormat="1" ht="18" customHeight="1" outlineLevel="2">
      <c r="A99" s="208" t="s">
        <v>339</v>
      </c>
      <c r="B99" s="438" t="s">
        <v>202</v>
      </c>
      <c r="C99" s="387"/>
      <c r="D99" s="206"/>
      <c r="E99" s="207"/>
      <c r="F99" s="207"/>
      <c r="G99" s="211"/>
      <c r="H99" s="208" t="str">
        <f t="shared" si="28"/>
        <v/>
      </c>
      <c r="I99" s="211" t="str">
        <f t="shared" si="29"/>
        <v/>
      </c>
      <c r="J99" s="208" t="str">
        <f t="shared" si="30"/>
        <v/>
      </c>
      <c r="K99" s="73"/>
      <c r="L99" s="209"/>
      <c r="N99" s="291"/>
      <c r="O99" s="291"/>
      <c r="P99" s="291"/>
      <c r="Q99" s="291"/>
    </row>
    <row r="100" spans="1:17" s="67" customFormat="1" ht="18" customHeight="1" outlineLevel="2">
      <c r="A100" s="208" t="s">
        <v>340</v>
      </c>
      <c r="B100" s="438" t="s">
        <v>202</v>
      </c>
      <c r="C100" s="387"/>
      <c r="D100" s="206"/>
      <c r="E100" s="207"/>
      <c r="F100" s="207"/>
      <c r="G100" s="211"/>
      <c r="H100" s="208" t="str">
        <f t="shared" si="28"/>
        <v/>
      </c>
      <c r="I100" s="211" t="str">
        <f t="shared" si="29"/>
        <v/>
      </c>
      <c r="J100" s="208" t="str">
        <f t="shared" si="30"/>
        <v/>
      </c>
      <c r="K100" s="73"/>
      <c r="L100" s="209"/>
      <c r="N100" s="291"/>
      <c r="O100" s="291"/>
      <c r="P100" s="291"/>
      <c r="Q100" s="291"/>
    </row>
    <row r="101" spans="1:17" s="67" customFormat="1" ht="18" customHeight="1" outlineLevel="2">
      <c r="A101" s="208" t="s">
        <v>341</v>
      </c>
      <c r="B101" s="438" t="s">
        <v>202</v>
      </c>
      <c r="C101" s="387"/>
      <c r="D101" s="206"/>
      <c r="E101" s="207"/>
      <c r="F101" s="207"/>
      <c r="G101" s="211"/>
      <c r="H101" s="208" t="str">
        <f t="shared" si="28"/>
        <v/>
      </c>
      <c r="I101" s="211" t="str">
        <f t="shared" si="29"/>
        <v/>
      </c>
      <c r="J101" s="208" t="str">
        <f t="shared" si="30"/>
        <v/>
      </c>
      <c r="K101" s="73"/>
      <c r="L101" s="209"/>
      <c r="N101" s="291"/>
      <c r="O101" s="291"/>
      <c r="P101" s="291"/>
      <c r="Q101" s="291"/>
    </row>
    <row r="102" spans="1:17" s="67" customFormat="1" ht="18" customHeight="1" outlineLevel="2">
      <c r="A102" s="208" t="s">
        <v>342</v>
      </c>
      <c r="B102" s="438" t="s">
        <v>202</v>
      </c>
      <c r="C102" s="387"/>
      <c r="D102" s="206"/>
      <c r="E102" s="207"/>
      <c r="F102" s="207"/>
      <c r="G102" s="211"/>
      <c r="H102" s="208" t="str">
        <f t="shared" si="28"/>
        <v/>
      </c>
      <c r="I102" s="211" t="str">
        <f t="shared" si="29"/>
        <v/>
      </c>
      <c r="J102" s="208" t="str">
        <f t="shared" si="30"/>
        <v/>
      </c>
      <c r="K102" s="73"/>
      <c r="L102" s="209"/>
      <c r="N102" s="291"/>
      <c r="O102" s="291"/>
      <c r="P102" s="291"/>
      <c r="Q102" s="291"/>
    </row>
    <row r="103" spans="1:17" s="67" customFormat="1" ht="18" customHeight="1" outlineLevel="2">
      <c r="A103" s="208" t="s">
        <v>343</v>
      </c>
      <c r="B103" s="438" t="s">
        <v>202</v>
      </c>
      <c r="C103" s="387"/>
      <c r="D103" s="206"/>
      <c r="E103" s="207"/>
      <c r="F103" s="207"/>
      <c r="G103" s="211"/>
      <c r="H103" s="208" t="str">
        <f t="shared" si="28"/>
        <v/>
      </c>
      <c r="I103" s="211" t="str">
        <f t="shared" si="29"/>
        <v/>
      </c>
      <c r="J103" s="208" t="str">
        <f t="shared" si="30"/>
        <v/>
      </c>
      <c r="K103" s="73"/>
      <c r="L103" s="209"/>
      <c r="N103" s="291"/>
      <c r="O103" s="291"/>
      <c r="P103" s="291"/>
      <c r="Q103" s="291"/>
    </row>
    <row r="104" spans="1:17" s="67" customFormat="1" ht="18" customHeight="1" outlineLevel="2">
      <c r="A104" s="208" t="s">
        <v>344</v>
      </c>
      <c r="B104" s="438" t="s">
        <v>202</v>
      </c>
      <c r="C104" s="387"/>
      <c r="D104" s="206"/>
      <c r="E104" s="207"/>
      <c r="F104" s="207"/>
      <c r="G104" s="211"/>
      <c r="H104" s="208" t="str">
        <f t="shared" si="28"/>
        <v/>
      </c>
      <c r="I104" s="211" t="str">
        <f t="shared" si="29"/>
        <v/>
      </c>
      <c r="J104" s="208" t="str">
        <f t="shared" si="30"/>
        <v/>
      </c>
      <c r="K104" s="68"/>
      <c r="L104" s="209"/>
      <c r="N104" s="291"/>
      <c r="O104" s="291"/>
      <c r="P104" s="291"/>
      <c r="Q104" s="291"/>
    </row>
    <row r="105" spans="1:17" s="67" customFormat="1" ht="18" customHeight="1" outlineLevel="1">
      <c r="A105" s="552" t="s">
        <v>117</v>
      </c>
      <c r="B105" s="553"/>
      <c r="C105" s="554"/>
      <c r="D105" s="542" t="s">
        <v>345</v>
      </c>
      <c r="E105" s="543"/>
      <c r="F105" s="543"/>
      <c r="G105" s="544"/>
      <c r="H105" s="545">
        <f>SUM(H106:H118)</f>
        <v>0</v>
      </c>
      <c r="I105" s="546"/>
      <c r="J105" s="545">
        <f>SUM(J106:J118)</f>
        <v>0</v>
      </c>
      <c r="K105" s="68"/>
      <c r="L105" s="547"/>
      <c r="O105" s="310"/>
    </row>
    <row r="106" spans="1:17" s="67" customFormat="1" ht="18" customHeight="1" outlineLevel="2">
      <c r="A106" s="208" t="s">
        <v>346</v>
      </c>
      <c r="B106" s="438" t="s">
        <v>202</v>
      </c>
      <c r="C106" s="387"/>
      <c r="D106" s="206" t="s">
        <v>347</v>
      </c>
      <c r="E106" s="207"/>
      <c r="F106" s="207" t="s">
        <v>223</v>
      </c>
      <c r="G106" s="349"/>
      <c r="H106" s="208" t="str">
        <f t="shared" ref="H106:H118" si="31">IF(E106=0,"",G106*E106)</f>
        <v/>
      </c>
      <c r="I106" s="211" t="str">
        <f t="shared" ref="I106:I118" si="32">IF(G106="","",G106*(1+$H$8))</f>
        <v/>
      </c>
      <c r="J106" s="208" t="str">
        <f t="shared" ref="J106:J118" si="33">IF(E106=0,"",I106*E106)</f>
        <v/>
      </c>
      <c r="K106" s="68"/>
      <c r="L106" s="209"/>
      <c r="N106" s="291"/>
      <c r="O106" s="291"/>
      <c r="P106" s="291"/>
      <c r="Q106" s="291"/>
    </row>
    <row r="107" spans="1:17" s="67" customFormat="1" ht="18" customHeight="1" outlineLevel="2">
      <c r="A107" s="208" t="s">
        <v>348</v>
      </c>
      <c r="B107" s="438" t="s">
        <v>202</v>
      </c>
      <c r="C107" s="387"/>
      <c r="D107" s="206" t="s">
        <v>349</v>
      </c>
      <c r="E107" s="207"/>
      <c r="F107" s="207" t="s">
        <v>350</v>
      </c>
      <c r="G107" s="349"/>
      <c r="H107" s="208" t="str">
        <f t="shared" si="31"/>
        <v/>
      </c>
      <c r="I107" s="211" t="str">
        <f t="shared" si="32"/>
        <v/>
      </c>
      <c r="J107" s="208" t="str">
        <f t="shared" si="33"/>
        <v/>
      </c>
      <c r="K107" s="68"/>
      <c r="L107" s="209"/>
      <c r="N107" s="291"/>
      <c r="O107" s="291"/>
      <c r="P107" s="291"/>
      <c r="Q107" s="291"/>
    </row>
    <row r="108" spans="1:17" s="67" customFormat="1" ht="18" customHeight="1" outlineLevel="2">
      <c r="A108" s="208" t="s">
        <v>351</v>
      </c>
      <c r="B108" s="438" t="s">
        <v>202</v>
      </c>
      <c r="C108" s="387"/>
      <c r="D108" s="206" t="s">
        <v>352</v>
      </c>
      <c r="E108" s="207"/>
      <c r="F108" s="207" t="s">
        <v>259</v>
      </c>
      <c r="G108" s="349"/>
      <c r="H108" s="208" t="str">
        <f t="shared" si="31"/>
        <v/>
      </c>
      <c r="I108" s="211" t="str">
        <f t="shared" si="32"/>
        <v/>
      </c>
      <c r="J108" s="208" t="str">
        <f t="shared" si="33"/>
        <v/>
      </c>
      <c r="K108" s="68"/>
      <c r="L108" s="209"/>
      <c r="N108" s="291"/>
      <c r="O108" s="291"/>
      <c r="P108" s="291"/>
      <c r="Q108" s="291"/>
    </row>
    <row r="109" spans="1:17" s="67" customFormat="1" ht="18" customHeight="1" outlineLevel="2">
      <c r="A109" s="208" t="s">
        <v>353</v>
      </c>
      <c r="B109" s="438" t="s">
        <v>202</v>
      </c>
      <c r="C109" s="387"/>
      <c r="D109" s="206" t="s">
        <v>354</v>
      </c>
      <c r="E109" s="207"/>
      <c r="F109" s="207" t="s">
        <v>259</v>
      </c>
      <c r="G109" s="349"/>
      <c r="H109" s="208" t="str">
        <f t="shared" si="31"/>
        <v/>
      </c>
      <c r="I109" s="211" t="str">
        <f t="shared" si="32"/>
        <v/>
      </c>
      <c r="J109" s="208" t="str">
        <f t="shared" si="33"/>
        <v/>
      </c>
      <c r="K109" s="68"/>
      <c r="L109" s="209"/>
      <c r="N109" s="291"/>
      <c r="O109" s="291"/>
      <c r="P109" s="291"/>
      <c r="Q109" s="291"/>
    </row>
    <row r="110" spans="1:17" s="67" customFormat="1" ht="18" customHeight="1" outlineLevel="2">
      <c r="A110" s="208" t="s">
        <v>355</v>
      </c>
      <c r="B110" s="438" t="s">
        <v>202</v>
      </c>
      <c r="C110" s="387"/>
      <c r="D110" s="206" t="s">
        <v>356</v>
      </c>
      <c r="E110" s="207"/>
      <c r="F110" s="207" t="s">
        <v>259</v>
      </c>
      <c r="G110" s="349"/>
      <c r="H110" s="208" t="str">
        <f t="shared" si="31"/>
        <v/>
      </c>
      <c r="I110" s="211" t="str">
        <f t="shared" si="32"/>
        <v/>
      </c>
      <c r="J110" s="208" t="str">
        <f t="shared" si="33"/>
        <v/>
      </c>
      <c r="K110" s="68"/>
      <c r="L110" s="209"/>
      <c r="N110" s="291"/>
      <c r="O110" s="291"/>
      <c r="P110" s="291"/>
      <c r="Q110" s="291"/>
    </row>
    <row r="111" spans="1:17" s="67" customFormat="1" ht="18" customHeight="1" outlineLevel="2">
      <c r="A111" s="208" t="s">
        <v>357</v>
      </c>
      <c r="B111" s="438" t="s">
        <v>202</v>
      </c>
      <c r="C111" s="387"/>
      <c r="D111" s="206" t="s">
        <v>358</v>
      </c>
      <c r="E111" s="207"/>
      <c r="F111" s="207" t="s">
        <v>259</v>
      </c>
      <c r="G111" s="349"/>
      <c r="H111" s="208" t="str">
        <f t="shared" si="31"/>
        <v/>
      </c>
      <c r="I111" s="211" t="str">
        <f t="shared" si="32"/>
        <v/>
      </c>
      <c r="J111" s="208" t="str">
        <f t="shared" si="33"/>
        <v/>
      </c>
      <c r="K111" s="68"/>
      <c r="L111" s="209"/>
      <c r="N111" s="291"/>
      <c r="O111" s="291"/>
      <c r="P111" s="291"/>
      <c r="Q111" s="291"/>
    </row>
    <row r="112" spans="1:17" s="67" customFormat="1" ht="18" customHeight="1" outlineLevel="2">
      <c r="A112" s="208" t="s">
        <v>359</v>
      </c>
      <c r="B112" s="438" t="s">
        <v>202</v>
      </c>
      <c r="C112" s="387"/>
      <c r="D112" s="206" t="s">
        <v>360</v>
      </c>
      <c r="E112" s="207"/>
      <c r="F112" s="207" t="s">
        <v>259</v>
      </c>
      <c r="G112" s="349"/>
      <c r="H112" s="208" t="str">
        <f t="shared" si="31"/>
        <v/>
      </c>
      <c r="I112" s="211" t="str">
        <f t="shared" si="32"/>
        <v/>
      </c>
      <c r="J112" s="208" t="str">
        <f t="shared" si="33"/>
        <v/>
      </c>
      <c r="K112" s="68"/>
      <c r="L112" s="209"/>
      <c r="N112" s="291"/>
      <c r="O112" s="291"/>
      <c r="P112" s="291"/>
      <c r="Q112" s="291"/>
    </row>
    <row r="113" spans="1:17" s="67" customFormat="1" ht="18" customHeight="1" outlineLevel="2">
      <c r="A113" s="208" t="s">
        <v>361</v>
      </c>
      <c r="B113" s="438" t="s">
        <v>202</v>
      </c>
      <c r="C113" s="387"/>
      <c r="D113" s="206" t="s">
        <v>362</v>
      </c>
      <c r="E113" s="207"/>
      <c r="F113" s="207"/>
      <c r="G113" s="211"/>
      <c r="H113" s="208" t="str">
        <f t="shared" si="31"/>
        <v/>
      </c>
      <c r="I113" s="211" t="str">
        <f t="shared" si="32"/>
        <v/>
      </c>
      <c r="J113" s="208" t="str">
        <f t="shared" si="33"/>
        <v/>
      </c>
      <c r="K113" s="68"/>
      <c r="L113" s="209"/>
      <c r="N113" s="291"/>
      <c r="O113" s="291"/>
      <c r="P113" s="291"/>
      <c r="Q113" s="291"/>
    </row>
    <row r="114" spans="1:17" s="67" customFormat="1" ht="18" customHeight="1" outlineLevel="2">
      <c r="A114" s="208" t="s">
        <v>363</v>
      </c>
      <c r="B114" s="438" t="s">
        <v>202</v>
      </c>
      <c r="C114" s="387"/>
      <c r="D114" s="206"/>
      <c r="E114" s="207"/>
      <c r="F114" s="207"/>
      <c r="G114" s="211"/>
      <c r="H114" s="208" t="str">
        <f t="shared" si="31"/>
        <v/>
      </c>
      <c r="I114" s="211" t="str">
        <f t="shared" si="32"/>
        <v/>
      </c>
      <c r="J114" s="208" t="str">
        <f t="shared" si="33"/>
        <v/>
      </c>
      <c r="K114" s="68"/>
      <c r="L114" s="209"/>
      <c r="N114" s="291"/>
      <c r="O114" s="291"/>
      <c r="P114" s="291"/>
      <c r="Q114" s="291"/>
    </row>
    <row r="115" spans="1:17" s="67" customFormat="1" ht="18" customHeight="1" outlineLevel="2">
      <c r="A115" s="208" t="s">
        <v>364</v>
      </c>
      <c r="B115" s="438" t="s">
        <v>202</v>
      </c>
      <c r="C115" s="387"/>
      <c r="D115" s="206"/>
      <c r="E115" s="207"/>
      <c r="F115" s="207"/>
      <c r="G115" s="211"/>
      <c r="H115" s="208" t="str">
        <f t="shared" si="31"/>
        <v/>
      </c>
      <c r="I115" s="211" t="str">
        <f t="shared" si="32"/>
        <v/>
      </c>
      <c r="J115" s="208" t="str">
        <f t="shared" si="33"/>
        <v/>
      </c>
      <c r="K115" s="68"/>
      <c r="L115" s="209"/>
      <c r="N115" s="291"/>
      <c r="O115" s="291"/>
      <c r="P115" s="291"/>
      <c r="Q115" s="291"/>
    </row>
    <row r="116" spans="1:17" s="67" customFormat="1" ht="18" customHeight="1" outlineLevel="2">
      <c r="A116" s="208" t="s">
        <v>365</v>
      </c>
      <c r="B116" s="438" t="s">
        <v>202</v>
      </c>
      <c r="C116" s="387"/>
      <c r="D116" s="206"/>
      <c r="E116" s="207"/>
      <c r="F116" s="207"/>
      <c r="G116" s="211"/>
      <c r="H116" s="208" t="str">
        <f t="shared" ref="H116:H117" si="34">IF(E116=0,"",G116*E116)</f>
        <v/>
      </c>
      <c r="I116" s="211" t="str">
        <f t="shared" ref="I116:I117" si="35">IF(G116="","",G116*(1+$H$8))</f>
        <v/>
      </c>
      <c r="J116" s="208" t="str">
        <f t="shared" ref="J116:J117" si="36">IF(E116=0,"",I116*E116)</f>
        <v/>
      </c>
      <c r="K116" s="68"/>
      <c r="L116" s="209"/>
      <c r="N116" s="291"/>
      <c r="O116" s="291"/>
      <c r="P116" s="291"/>
      <c r="Q116" s="291"/>
    </row>
    <row r="117" spans="1:17" s="67" customFormat="1" ht="18" customHeight="1" outlineLevel="2">
      <c r="A117" s="208" t="s">
        <v>366</v>
      </c>
      <c r="B117" s="438" t="s">
        <v>202</v>
      </c>
      <c r="C117" s="387"/>
      <c r="D117" s="206"/>
      <c r="E117" s="207"/>
      <c r="F117" s="207"/>
      <c r="G117" s="211"/>
      <c r="H117" s="208" t="str">
        <f t="shared" si="34"/>
        <v/>
      </c>
      <c r="I117" s="211" t="str">
        <f t="shared" si="35"/>
        <v/>
      </c>
      <c r="J117" s="208" t="str">
        <f t="shared" si="36"/>
        <v/>
      </c>
      <c r="K117" s="68"/>
      <c r="L117" s="209"/>
      <c r="N117" s="291"/>
      <c r="O117" s="291"/>
      <c r="P117" s="291"/>
      <c r="Q117" s="291"/>
    </row>
    <row r="118" spans="1:17" s="67" customFormat="1" ht="18" customHeight="1" outlineLevel="2">
      <c r="A118" s="208" t="s">
        <v>367</v>
      </c>
      <c r="B118" s="438" t="s">
        <v>202</v>
      </c>
      <c r="C118" s="387"/>
      <c r="D118" s="206"/>
      <c r="E118" s="207"/>
      <c r="F118" s="207"/>
      <c r="G118" s="211"/>
      <c r="H118" s="208" t="str">
        <f t="shared" si="31"/>
        <v/>
      </c>
      <c r="I118" s="211" t="str">
        <f t="shared" si="32"/>
        <v/>
      </c>
      <c r="J118" s="208" t="str">
        <f t="shared" si="33"/>
        <v/>
      </c>
      <c r="K118" s="68"/>
      <c r="L118" s="209"/>
      <c r="N118" s="291"/>
      <c r="O118" s="291"/>
      <c r="P118" s="291"/>
      <c r="Q118" s="291"/>
    </row>
    <row r="119" spans="1:17" s="67" customFormat="1" ht="18" customHeight="1" outlineLevel="1">
      <c r="A119" s="552" t="s">
        <v>118</v>
      </c>
      <c r="B119" s="553"/>
      <c r="C119" s="554"/>
      <c r="D119" s="542" t="s">
        <v>368</v>
      </c>
      <c r="E119" s="543"/>
      <c r="F119" s="543"/>
      <c r="G119" s="544"/>
      <c r="H119" s="545">
        <f>SUM(H120:H136)</f>
        <v>0</v>
      </c>
      <c r="I119" s="546"/>
      <c r="J119" s="545">
        <f>SUM(J120:J136)</f>
        <v>0</v>
      </c>
      <c r="K119" s="68"/>
      <c r="L119" s="547"/>
      <c r="O119" s="310"/>
    </row>
    <row r="120" spans="1:17" s="67" customFormat="1" ht="18" customHeight="1" outlineLevel="2">
      <c r="A120" s="208" t="s">
        <v>369</v>
      </c>
      <c r="B120" s="438" t="s">
        <v>202</v>
      </c>
      <c r="C120" s="387"/>
      <c r="D120" s="206" t="s">
        <v>370</v>
      </c>
      <c r="E120" s="207"/>
      <c r="F120" s="207" t="s">
        <v>259</v>
      </c>
      <c r="G120" s="349"/>
      <c r="H120" s="208" t="str">
        <f t="shared" ref="H120:H136" si="37">IF(E120=0,"",G120*E120)</f>
        <v/>
      </c>
      <c r="I120" s="211" t="str">
        <f t="shared" ref="I120:I136" si="38">IF(G120="","",G120*(1+$H$8))</f>
        <v/>
      </c>
      <c r="J120" s="208" t="str">
        <f t="shared" ref="J120:J136" si="39">IF(E120=0,"",I120*E120)</f>
        <v/>
      </c>
      <c r="K120" s="68"/>
      <c r="L120" s="209"/>
      <c r="N120" s="291"/>
      <c r="O120" s="291"/>
      <c r="P120" s="291"/>
      <c r="Q120" s="291"/>
    </row>
    <row r="121" spans="1:17" s="67" customFormat="1" ht="18" customHeight="1" outlineLevel="2">
      <c r="A121" s="208" t="s">
        <v>371</v>
      </c>
      <c r="B121" s="438" t="s">
        <v>202</v>
      </c>
      <c r="C121" s="387"/>
      <c r="D121" s="206" t="s">
        <v>372</v>
      </c>
      <c r="E121" s="207"/>
      <c r="F121" s="207" t="s">
        <v>259</v>
      </c>
      <c r="G121" s="349"/>
      <c r="H121" s="208" t="str">
        <f t="shared" si="37"/>
        <v/>
      </c>
      <c r="I121" s="211" t="str">
        <f t="shared" si="38"/>
        <v/>
      </c>
      <c r="J121" s="208" t="str">
        <f t="shared" si="39"/>
        <v/>
      </c>
      <c r="K121" s="68"/>
      <c r="L121" s="209"/>
      <c r="N121" s="291"/>
      <c r="O121" s="291"/>
      <c r="P121" s="291"/>
      <c r="Q121" s="291"/>
    </row>
    <row r="122" spans="1:17" s="67" customFormat="1" ht="18" customHeight="1" outlineLevel="2">
      <c r="A122" s="208" t="s">
        <v>373</v>
      </c>
      <c r="B122" s="438" t="s">
        <v>202</v>
      </c>
      <c r="C122" s="387"/>
      <c r="D122" s="206" t="s">
        <v>374</v>
      </c>
      <c r="E122" s="207"/>
      <c r="F122" s="207" t="s">
        <v>259</v>
      </c>
      <c r="G122" s="349"/>
      <c r="H122" s="208" t="str">
        <f t="shared" si="37"/>
        <v/>
      </c>
      <c r="I122" s="211" t="str">
        <f t="shared" si="38"/>
        <v/>
      </c>
      <c r="J122" s="208" t="str">
        <f t="shared" si="39"/>
        <v/>
      </c>
      <c r="K122" s="68"/>
      <c r="L122" s="209"/>
      <c r="N122" s="291"/>
      <c r="O122" s="291"/>
      <c r="P122" s="291"/>
      <c r="Q122" s="291"/>
    </row>
    <row r="123" spans="1:17" s="67" customFormat="1" ht="18" customHeight="1" outlineLevel="2">
      <c r="A123" s="208" t="s">
        <v>375</v>
      </c>
      <c r="B123" s="438" t="s">
        <v>202</v>
      </c>
      <c r="C123" s="387"/>
      <c r="D123" s="206" t="s">
        <v>376</v>
      </c>
      <c r="E123" s="207"/>
      <c r="F123" s="207" t="s">
        <v>259</v>
      </c>
      <c r="G123" s="349"/>
      <c r="H123" s="208" t="str">
        <f t="shared" si="37"/>
        <v/>
      </c>
      <c r="I123" s="211" t="str">
        <f t="shared" si="38"/>
        <v/>
      </c>
      <c r="J123" s="208" t="str">
        <f t="shared" si="39"/>
        <v/>
      </c>
      <c r="K123" s="68"/>
      <c r="L123" s="209"/>
      <c r="N123" s="291"/>
      <c r="O123" s="291"/>
      <c r="P123" s="291"/>
      <c r="Q123" s="291"/>
    </row>
    <row r="124" spans="1:17" s="67" customFormat="1" ht="18" customHeight="1" outlineLevel="2">
      <c r="A124" s="208" t="s">
        <v>377</v>
      </c>
      <c r="B124" s="438" t="s">
        <v>202</v>
      </c>
      <c r="C124" s="387"/>
      <c r="D124" s="206" t="s">
        <v>378</v>
      </c>
      <c r="E124" s="207"/>
      <c r="F124" s="207" t="s">
        <v>259</v>
      </c>
      <c r="G124" s="349"/>
      <c r="H124" s="208" t="str">
        <f t="shared" si="37"/>
        <v/>
      </c>
      <c r="I124" s="211" t="str">
        <f t="shared" si="38"/>
        <v/>
      </c>
      <c r="J124" s="208" t="str">
        <f t="shared" si="39"/>
        <v/>
      </c>
      <c r="K124" s="68"/>
      <c r="L124" s="209"/>
      <c r="N124" s="291"/>
      <c r="O124" s="291"/>
      <c r="P124" s="291"/>
      <c r="Q124" s="291"/>
    </row>
    <row r="125" spans="1:17" s="67" customFormat="1" ht="18" customHeight="1" outlineLevel="2">
      <c r="A125" s="208" t="s">
        <v>379</v>
      </c>
      <c r="B125" s="438" t="s">
        <v>202</v>
      </c>
      <c r="C125" s="387"/>
      <c r="D125" s="206" t="s">
        <v>380</v>
      </c>
      <c r="E125" s="207"/>
      <c r="F125" s="207" t="s">
        <v>259</v>
      </c>
      <c r="G125" s="349"/>
      <c r="H125" s="208" t="str">
        <f t="shared" si="37"/>
        <v/>
      </c>
      <c r="I125" s="211" t="str">
        <f t="shared" si="38"/>
        <v/>
      </c>
      <c r="J125" s="208" t="str">
        <f t="shared" si="39"/>
        <v/>
      </c>
      <c r="K125" s="68"/>
      <c r="L125" s="209"/>
      <c r="N125" s="291"/>
      <c r="O125" s="291"/>
      <c r="P125" s="291"/>
      <c r="Q125" s="291"/>
    </row>
    <row r="126" spans="1:17" s="67" customFormat="1" ht="18" customHeight="1" outlineLevel="2">
      <c r="A126" s="208" t="s">
        <v>381</v>
      </c>
      <c r="B126" s="438" t="s">
        <v>202</v>
      </c>
      <c r="C126" s="387"/>
      <c r="D126" s="206" t="s">
        <v>382</v>
      </c>
      <c r="E126" s="207"/>
      <c r="F126" s="207" t="s">
        <v>259</v>
      </c>
      <c r="G126" s="349"/>
      <c r="H126" s="208" t="str">
        <f t="shared" si="37"/>
        <v/>
      </c>
      <c r="I126" s="211" t="str">
        <f t="shared" si="38"/>
        <v/>
      </c>
      <c r="J126" s="208" t="str">
        <f t="shared" si="39"/>
        <v/>
      </c>
      <c r="K126" s="68"/>
      <c r="L126" s="209"/>
      <c r="N126" s="291"/>
      <c r="O126" s="291"/>
      <c r="P126" s="291"/>
      <c r="Q126" s="291"/>
    </row>
    <row r="127" spans="1:17" s="67" customFormat="1" ht="18" customHeight="1" outlineLevel="2">
      <c r="A127" s="208" t="s">
        <v>383</v>
      </c>
      <c r="B127" s="438" t="s">
        <v>202</v>
      </c>
      <c r="C127" s="387"/>
      <c r="D127" s="206" t="s">
        <v>384</v>
      </c>
      <c r="E127" s="207"/>
      <c r="F127" s="207" t="s">
        <v>259</v>
      </c>
      <c r="G127" s="211"/>
      <c r="H127" s="208" t="str">
        <f t="shared" si="37"/>
        <v/>
      </c>
      <c r="I127" s="211" t="str">
        <f t="shared" si="38"/>
        <v/>
      </c>
      <c r="J127" s="208" t="str">
        <f t="shared" si="39"/>
        <v/>
      </c>
      <c r="K127" s="68"/>
      <c r="L127" s="209"/>
      <c r="N127" s="291"/>
      <c r="O127" s="291"/>
      <c r="P127" s="291"/>
      <c r="Q127" s="291"/>
    </row>
    <row r="128" spans="1:17" s="67" customFormat="1" ht="18" customHeight="1" outlineLevel="2">
      <c r="A128" s="208" t="s">
        <v>385</v>
      </c>
      <c r="B128" s="438" t="s">
        <v>202</v>
      </c>
      <c r="C128" s="387"/>
      <c r="D128" s="206" t="s">
        <v>386</v>
      </c>
      <c r="E128" s="207"/>
      <c r="F128" s="207" t="s">
        <v>259</v>
      </c>
      <c r="G128" s="211"/>
      <c r="H128" s="208" t="str">
        <f t="shared" si="37"/>
        <v/>
      </c>
      <c r="I128" s="211" t="str">
        <f t="shared" si="38"/>
        <v/>
      </c>
      <c r="J128" s="208" t="str">
        <f t="shared" si="39"/>
        <v/>
      </c>
      <c r="K128" s="68"/>
      <c r="L128" s="209"/>
      <c r="N128" s="291"/>
      <c r="O128" s="291"/>
      <c r="P128" s="291"/>
      <c r="Q128" s="291"/>
    </row>
    <row r="129" spans="1:17" s="67" customFormat="1" ht="18" customHeight="1" outlineLevel="2">
      <c r="A129" s="208" t="s">
        <v>387</v>
      </c>
      <c r="B129" s="438" t="s">
        <v>202</v>
      </c>
      <c r="C129" s="387"/>
      <c r="D129" s="206" t="s">
        <v>388</v>
      </c>
      <c r="E129" s="207"/>
      <c r="F129" s="207" t="s">
        <v>259</v>
      </c>
      <c r="G129" s="211"/>
      <c r="H129" s="208" t="str">
        <f t="shared" si="37"/>
        <v/>
      </c>
      <c r="I129" s="211" t="str">
        <f t="shared" si="38"/>
        <v/>
      </c>
      <c r="J129" s="208" t="str">
        <f t="shared" si="39"/>
        <v/>
      </c>
      <c r="K129" s="68"/>
      <c r="L129" s="209"/>
      <c r="N129" s="291"/>
      <c r="O129" s="291"/>
      <c r="P129" s="291"/>
      <c r="Q129" s="291"/>
    </row>
    <row r="130" spans="1:17" s="67" customFormat="1" ht="18" customHeight="1" outlineLevel="2">
      <c r="A130" s="208" t="s">
        <v>389</v>
      </c>
      <c r="B130" s="438" t="s">
        <v>202</v>
      </c>
      <c r="C130" s="387"/>
      <c r="D130" s="206" t="s">
        <v>360</v>
      </c>
      <c r="E130" s="207"/>
      <c r="F130" s="207" t="s">
        <v>259</v>
      </c>
      <c r="G130" s="211"/>
      <c r="H130" s="208" t="str">
        <f t="shared" si="37"/>
        <v/>
      </c>
      <c r="I130" s="211" t="str">
        <f t="shared" si="38"/>
        <v/>
      </c>
      <c r="J130" s="208" t="str">
        <f t="shared" si="39"/>
        <v/>
      </c>
      <c r="K130" s="68"/>
      <c r="L130" s="209"/>
      <c r="N130" s="291"/>
      <c r="O130" s="291"/>
      <c r="P130" s="291"/>
      <c r="Q130" s="291"/>
    </row>
    <row r="131" spans="1:17" s="67" customFormat="1" ht="18" customHeight="1" outlineLevel="2">
      <c r="A131" s="208" t="s">
        <v>390</v>
      </c>
      <c r="B131" s="438" t="s">
        <v>202</v>
      </c>
      <c r="C131" s="387"/>
      <c r="D131" s="206" t="s">
        <v>391</v>
      </c>
      <c r="E131" s="207"/>
      <c r="F131" s="207" t="s">
        <v>259</v>
      </c>
      <c r="G131" s="211"/>
      <c r="H131" s="208" t="str">
        <f t="shared" si="37"/>
        <v/>
      </c>
      <c r="I131" s="211" t="str">
        <f t="shared" si="38"/>
        <v/>
      </c>
      <c r="J131" s="208" t="str">
        <f t="shared" si="39"/>
        <v/>
      </c>
      <c r="K131" s="68"/>
      <c r="L131" s="209"/>
      <c r="N131" s="291"/>
      <c r="O131" s="291"/>
      <c r="P131" s="291"/>
      <c r="Q131" s="291"/>
    </row>
    <row r="132" spans="1:17" s="67" customFormat="1" ht="18" customHeight="1" outlineLevel="2">
      <c r="A132" s="208" t="s">
        <v>392</v>
      </c>
      <c r="B132" s="438" t="s">
        <v>202</v>
      </c>
      <c r="C132" s="387"/>
      <c r="D132" s="206"/>
      <c r="E132" s="207"/>
      <c r="F132" s="207"/>
      <c r="G132" s="211"/>
      <c r="H132" s="208" t="str">
        <f t="shared" si="37"/>
        <v/>
      </c>
      <c r="I132" s="211" t="str">
        <f t="shared" si="38"/>
        <v/>
      </c>
      <c r="J132" s="208" t="str">
        <f t="shared" si="39"/>
        <v/>
      </c>
      <c r="K132" s="68"/>
      <c r="L132" s="209"/>
      <c r="N132" s="291"/>
      <c r="O132" s="291"/>
      <c r="P132" s="291"/>
      <c r="Q132" s="291"/>
    </row>
    <row r="133" spans="1:17" s="67" customFormat="1" ht="18" customHeight="1" outlineLevel="2">
      <c r="A133" s="208" t="s">
        <v>393</v>
      </c>
      <c r="B133" s="438" t="s">
        <v>202</v>
      </c>
      <c r="C133" s="387"/>
      <c r="D133" s="206"/>
      <c r="E133" s="207"/>
      <c r="F133" s="207"/>
      <c r="G133" s="211"/>
      <c r="H133" s="208" t="str">
        <f t="shared" si="37"/>
        <v/>
      </c>
      <c r="I133" s="211" t="str">
        <f t="shared" si="38"/>
        <v/>
      </c>
      <c r="J133" s="208" t="str">
        <f t="shared" si="39"/>
        <v/>
      </c>
      <c r="K133" s="68"/>
      <c r="L133" s="209"/>
      <c r="N133" s="291"/>
      <c r="O133" s="291"/>
      <c r="P133" s="291"/>
      <c r="Q133" s="291"/>
    </row>
    <row r="134" spans="1:17" s="67" customFormat="1" ht="18" customHeight="1" outlineLevel="2">
      <c r="A134" s="208" t="s">
        <v>394</v>
      </c>
      <c r="B134" s="438" t="s">
        <v>202</v>
      </c>
      <c r="C134" s="387"/>
      <c r="D134" s="206"/>
      <c r="E134" s="207"/>
      <c r="F134" s="207"/>
      <c r="G134" s="211"/>
      <c r="H134" s="208" t="str">
        <f t="shared" ref="H134:H135" si="40">IF(E134=0,"",G134*E134)</f>
        <v/>
      </c>
      <c r="I134" s="211" t="str">
        <f t="shared" ref="I134:I135" si="41">IF(G134="","",G134*(1+$H$8))</f>
        <v/>
      </c>
      <c r="J134" s="208" t="str">
        <f t="shared" ref="J134:J135" si="42">IF(E134=0,"",I134*E134)</f>
        <v/>
      </c>
      <c r="K134" s="68"/>
      <c r="L134" s="209"/>
      <c r="N134" s="291"/>
      <c r="O134" s="291"/>
      <c r="P134" s="291"/>
      <c r="Q134" s="291"/>
    </row>
    <row r="135" spans="1:17" s="67" customFormat="1" ht="18" customHeight="1" outlineLevel="2">
      <c r="A135" s="208" t="s">
        <v>395</v>
      </c>
      <c r="B135" s="438" t="s">
        <v>202</v>
      </c>
      <c r="C135" s="387"/>
      <c r="D135" s="206"/>
      <c r="E135" s="207"/>
      <c r="F135" s="207"/>
      <c r="G135" s="211"/>
      <c r="H135" s="208" t="str">
        <f t="shared" si="40"/>
        <v/>
      </c>
      <c r="I135" s="211" t="str">
        <f t="shared" si="41"/>
        <v/>
      </c>
      <c r="J135" s="208" t="str">
        <f t="shared" si="42"/>
        <v/>
      </c>
      <c r="K135" s="68"/>
      <c r="L135" s="209"/>
      <c r="N135" s="291"/>
      <c r="O135" s="291"/>
      <c r="P135" s="291"/>
      <c r="Q135" s="291"/>
    </row>
    <row r="136" spans="1:17" s="67" customFormat="1" ht="18" customHeight="1" outlineLevel="2">
      <c r="A136" s="208" t="s">
        <v>396</v>
      </c>
      <c r="B136" s="438" t="s">
        <v>202</v>
      </c>
      <c r="C136" s="387"/>
      <c r="D136" s="206"/>
      <c r="E136" s="207"/>
      <c r="F136" s="207"/>
      <c r="G136" s="211"/>
      <c r="H136" s="208" t="str">
        <f t="shared" si="37"/>
        <v/>
      </c>
      <c r="I136" s="211" t="str">
        <f t="shared" si="38"/>
        <v/>
      </c>
      <c r="J136" s="208" t="str">
        <f t="shared" si="39"/>
        <v/>
      </c>
      <c r="K136" s="68"/>
      <c r="L136" s="209"/>
      <c r="N136" s="291"/>
      <c r="O136" s="291"/>
      <c r="P136" s="291"/>
      <c r="Q136" s="291"/>
    </row>
    <row r="137" spans="1:17" s="67" customFormat="1" ht="18" customHeight="1" outlineLevel="1">
      <c r="A137" s="552" t="s">
        <v>119</v>
      </c>
      <c r="B137" s="553"/>
      <c r="C137" s="554"/>
      <c r="D137" s="542" t="s">
        <v>397</v>
      </c>
      <c r="E137" s="543"/>
      <c r="F137" s="543"/>
      <c r="G137" s="544"/>
      <c r="H137" s="545">
        <f>SUM(H138:H146)</f>
        <v>0</v>
      </c>
      <c r="I137" s="546"/>
      <c r="J137" s="545">
        <f>SUM(J138:J146)</f>
        <v>0</v>
      </c>
      <c r="K137" s="68"/>
      <c r="L137" s="547"/>
      <c r="O137" s="310"/>
    </row>
    <row r="138" spans="1:17" s="67" customFormat="1" ht="18" customHeight="1" outlineLevel="2">
      <c r="A138" s="208" t="s">
        <v>398</v>
      </c>
      <c r="B138" s="438" t="s">
        <v>202</v>
      </c>
      <c r="C138" s="387"/>
      <c r="D138" s="206" t="s">
        <v>399</v>
      </c>
      <c r="E138" s="207"/>
      <c r="F138" s="207" t="s">
        <v>223</v>
      </c>
      <c r="G138" s="349"/>
      <c r="H138" s="208" t="str">
        <f t="shared" ref="H138:H146" si="43">IF(E138=0,"",G138*E138)</f>
        <v/>
      </c>
      <c r="I138" s="211" t="str">
        <f t="shared" ref="I138:I146" si="44">IF(G138="","",G138*(1+$H$8))</f>
        <v/>
      </c>
      <c r="J138" s="208" t="str">
        <f t="shared" ref="J138:J146" si="45">IF(E138=0,"",I138*E138)</f>
        <v/>
      </c>
      <c r="K138" s="68"/>
      <c r="L138" s="209"/>
      <c r="N138" s="291"/>
      <c r="O138" s="291"/>
      <c r="P138" s="291"/>
      <c r="Q138" s="291"/>
    </row>
    <row r="139" spans="1:17" s="67" customFormat="1" ht="18" customHeight="1" outlineLevel="2">
      <c r="A139" s="208" t="s">
        <v>400</v>
      </c>
      <c r="B139" s="438" t="s">
        <v>202</v>
      </c>
      <c r="C139" s="387"/>
      <c r="D139" s="206" t="s">
        <v>401</v>
      </c>
      <c r="E139" s="207"/>
      <c r="F139" s="207" t="s">
        <v>223</v>
      </c>
      <c r="G139" s="349"/>
      <c r="H139" s="208" t="str">
        <f t="shared" si="43"/>
        <v/>
      </c>
      <c r="I139" s="211" t="str">
        <f t="shared" si="44"/>
        <v/>
      </c>
      <c r="J139" s="208" t="str">
        <f t="shared" si="45"/>
        <v/>
      </c>
      <c r="K139" s="68"/>
      <c r="L139" s="209"/>
      <c r="N139" s="291"/>
      <c r="O139" s="291"/>
      <c r="P139" s="291"/>
      <c r="Q139" s="291"/>
    </row>
    <row r="140" spans="1:17" s="67" customFormat="1" ht="18" customHeight="1" outlineLevel="2">
      <c r="A140" s="208" t="s">
        <v>402</v>
      </c>
      <c r="B140" s="438" t="s">
        <v>202</v>
      </c>
      <c r="C140" s="387"/>
      <c r="D140" s="206" t="s">
        <v>403</v>
      </c>
      <c r="E140" s="207"/>
      <c r="F140" s="207" t="s">
        <v>223</v>
      </c>
      <c r="G140" s="211"/>
      <c r="H140" s="208" t="str">
        <f t="shared" si="43"/>
        <v/>
      </c>
      <c r="I140" s="211" t="str">
        <f t="shared" si="44"/>
        <v/>
      </c>
      <c r="J140" s="208" t="str">
        <f t="shared" si="45"/>
        <v/>
      </c>
      <c r="K140" s="68"/>
      <c r="L140" s="209"/>
      <c r="N140" s="291"/>
      <c r="O140" s="291"/>
      <c r="P140" s="291"/>
      <c r="Q140" s="291"/>
    </row>
    <row r="141" spans="1:17" s="67" customFormat="1" ht="18" customHeight="1" outlineLevel="2">
      <c r="A141" s="208" t="s">
        <v>404</v>
      </c>
      <c r="B141" s="438" t="s">
        <v>202</v>
      </c>
      <c r="C141" s="387"/>
      <c r="D141" s="206" t="s">
        <v>405</v>
      </c>
      <c r="E141" s="207"/>
      <c r="F141" s="207" t="s">
        <v>223</v>
      </c>
      <c r="G141" s="211"/>
      <c r="H141" s="208" t="str">
        <f t="shared" si="43"/>
        <v/>
      </c>
      <c r="I141" s="211" t="str">
        <f t="shared" si="44"/>
        <v/>
      </c>
      <c r="J141" s="208" t="str">
        <f t="shared" si="45"/>
        <v/>
      </c>
      <c r="K141" s="68"/>
      <c r="L141" s="209"/>
      <c r="N141" s="291"/>
      <c r="O141" s="291"/>
      <c r="P141" s="291"/>
      <c r="Q141" s="291"/>
    </row>
    <row r="142" spans="1:17" s="67" customFormat="1" ht="18" customHeight="1" outlineLevel="2">
      <c r="A142" s="208" t="s">
        <v>406</v>
      </c>
      <c r="B142" s="438" t="s">
        <v>202</v>
      </c>
      <c r="C142" s="387"/>
      <c r="D142" s="206"/>
      <c r="E142" s="207"/>
      <c r="F142" s="207"/>
      <c r="G142" s="211"/>
      <c r="H142" s="208" t="str">
        <f t="shared" si="43"/>
        <v/>
      </c>
      <c r="I142" s="211" t="str">
        <f t="shared" si="44"/>
        <v/>
      </c>
      <c r="J142" s="208" t="str">
        <f t="shared" si="45"/>
        <v/>
      </c>
      <c r="K142" s="68"/>
      <c r="L142" s="209"/>
      <c r="N142" s="291"/>
      <c r="O142" s="291"/>
      <c r="P142" s="291"/>
      <c r="Q142" s="291"/>
    </row>
    <row r="143" spans="1:17" s="67" customFormat="1" ht="18" customHeight="1" outlineLevel="2">
      <c r="A143" s="208" t="s">
        <v>407</v>
      </c>
      <c r="B143" s="438" t="s">
        <v>202</v>
      </c>
      <c r="C143" s="387"/>
      <c r="D143" s="206"/>
      <c r="E143" s="207"/>
      <c r="F143" s="207"/>
      <c r="G143" s="211"/>
      <c r="H143" s="208" t="str">
        <f t="shared" si="43"/>
        <v/>
      </c>
      <c r="I143" s="211" t="str">
        <f t="shared" si="44"/>
        <v/>
      </c>
      <c r="J143" s="208" t="str">
        <f t="shared" si="45"/>
        <v/>
      </c>
      <c r="K143" s="68"/>
      <c r="L143" s="209"/>
      <c r="N143" s="291"/>
      <c r="O143" s="291"/>
      <c r="P143" s="291"/>
      <c r="Q143" s="291"/>
    </row>
    <row r="144" spans="1:17" s="67" customFormat="1" ht="18" customHeight="1" outlineLevel="2">
      <c r="A144" s="208" t="s">
        <v>408</v>
      </c>
      <c r="B144" s="438" t="s">
        <v>202</v>
      </c>
      <c r="C144" s="387"/>
      <c r="D144" s="206"/>
      <c r="E144" s="207"/>
      <c r="F144" s="207"/>
      <c r="G144" s="211"/>
      <c r="H144" s="208" t="str">
        <f t="shared" ref="H144:H145" si="46">IF(E144=0,"",G144*E144)</f>
        <v/>
      </c>
      <c r="I144" s="211" t="str">
        <f t="shared" ref="I144:I145" si="47">IF(G144="","",G144*(1+$H$8))</f>
        <v/>
      </c>
      <c r="J144" s="208" t="str">
        <f t="shared" ref="J144:J145" si="48">IF(E144=0,"",I144*E144)</f>
        <v/>
      </c>
      <c r="K144" s="68"/>
      <c r="L144" s="209"/>
      <c r="N144" s="291"/>
      <c r="O144" s="291"/>
      <c r="P144" s="291"/>
      <c r="Q144" s="291"/>
    </row>
    <row r="145" spans="1:17" s="67" customFormat="1" ht="18" customHeight="1" outlineLevel="2">
      <c r="A145" s="208" t="s">
        <v>409</v>
      </c>
      <c r="B145" s="438" t="s">
        <v>202</v>
      </c>
      <c r="C145" s="387"/>
      <c r="D145" s="206"/>
      <c r="E145" s="207"/>
      <c r="F145" s="207"/>
      <c r="G145" s="211"/>
      <c r="H145" s="208" t="str">
        <f t="shared" si="46"/>
        <v/>
      </c>
      <c r="I145" s="211" t="str">
        <f t="shared" si="47"/>
        <v/>
      </c>
      <c r="J145" s="208" t="str">
        <f t="shared" si="48"/>
        <v/>
      </c>
      <c r="K145" s="68"/>
      <c r="L145" s="209"/>
      <c r="N145" s="291"/>
      <c r="O145" s="291"/>
      <c r="P145" s="291"/>
      <c r="Q145" s="291"/>
    </row>
    <row r="146" spans="1:17" s="67" customFormat="1" ht="18" customHeight="1" outlineLevel="2">
      <c r="A146" s="208" t="s">
        <v>410</v>
      </c>
      <c r="B146" s="438" t="s">
        <v>202</v>
      </c>
      <c r="C146" s="387"/>
      <c r="D146" s="206"/>
      <c r="E146" s="207"/>
      <c r="F146" s="207"/>
      <c r="G146" s="211"/>
      <c r="H146" s="208" t="str">
        <f t="shared" si="43"/>
        <v/>
      </c>
      <c r="I146" s="211" t="str">
        <f t="shared" si="44"/>
        <v/>
      </c>
      <c r="J146" s="208" t="str">
        <f t="shared" si="45"/>
        <v/>
      </c>
      <c r="K146" s="68"/>
      <c r="L146" s="209"/>
      <c r="N146" s="291"/>
      <c r="O146" s="291"/>
      <c r="P146" s="291"/>
      <c r="Q146" s="291"/>
    </row>
    <row r="147" spans="1:17" s="67" customFormat="1" ht="18" customHeight="1" outlineLevel="1">
      <c r="A147" s="552" t="s">
        <v>120</v>
      </c>
      <c r="B147" s="553"/>
      <c r="C147" s="554"/>
      <c r="D147" s="542" t="s">
        <v>411</v>
      </c>
      <c r="E147" s="543"/>
      <c r="F147" s="543"/>
      <c r="G147" s="544"/>
      <c r="H147" s="545">
        <f>SUM(H148:H156)</f>
        <v>0</v>
      </c>
      <c r="I147" s="546"/>
      <c r="J147" s="545">
        <f>SUM(J148:J156)</f>
        <v>0</v>
      </c>
      <c r="K147" s="68"/>
      <c r="L147" s="547"/>
      <c r="O147" s="310"/>
    </row>
    <row r="148" spans="1:17" s="67" customFormat="1" ht="18" customHeight="1" outlineLevel="2">
      <c r="A148" s="208" t="s">
        <v>412</v>
      </c>
      <c r="B148" s="438" t="s">
        <v>202</v>
      </c>
      <c r="C148" s="387"/>
      <c r="D148" s="206" t="s">
        <v>413</v>
      </c>
      <c r="E148" s="207"/>
      <c r="F148" s="207" t="s">
        <v>223</v>
      </c>
      <c r="G148" s="349"/>
      <c r="H148" s="208" t="str">
        <f t="shared" ref="H148:H156" si="49">IF(E148=0,"",G148*E148)</f>
        <v/>
      </c>
      <c r="I148" s="211" t="str">
        <f t="shared" ref="I148:I156" si="50">IF(G148="","",G148*(1+$H$8))</f>
        <v/>
      </c>
      <c r="J148" s="208" t="str">
        <f t="shared" ref="J148:J156" si="51">IF(E148=0,"",I148*E148)</f>
        <v/>
      </c>
      <c r="K148" s="68"/>
      <c r="L148" s="209"/>
      <c r="N148" s="291"/>
      <c r="O148" s="291"/>
      <c r="P148" s="291"/>
      <c r="Q148" s="291"/>
    </row>
    <row r="149" spans="1:17" s="67" customFormat="1" ht="18" customHeight="1" outlineLevel="2">
      <c r="A149" s="208" t="s">
        <v>414</v>
      </c>
      <c r="B149" s="438" t="s">
        <v>202</v>
      </c>
      <c r="C149" s="387"/>
      <c r="D149" s="206" t="s">
        <v>415</v>
      </c>
      <c r="E149" s="207"/>
      <c r="F149" s="207" t="s">
        <v>223</v>
      </c>
      <c r="G149" s="349"/>
      <c r="H149" s="208" t="str">
        <f t="shared" si="49"/>
        <v/>
      </c>
      <c r="I149" s="211" t="str">
        <f t="shared" si="50"/>
        <v/>
      </c>
      <c r="J149" s="208" t="str">
        <f t="shared" si="51"/>
        <v/>
      </c>
      <c r="K149" s="68"/>
      <c r="L149" s="209"/>
      <c r="N149" s="291"/>
      <c r="O149" s="291"/>
      <c r="P149" s="291"/>
      <c r="Q149" s="291"/>
    </row>
    <row r="150" spans="1:17" s="67" customFormat="1" ht="18" customHeight="1" outlineLevel="2">
      <c r="A150" s="208" t="s">
        <v>416</v>
      </c>
      <c r="B150" s="438" t="s">
        <v>202</v>
      </c>
      <c r="C150" s="387"/>
      <c r="D150" s="206" t="s">
        <v>417</v>
      </c>
      <c r="E150" s="207"/>
      <c r="F150" s="207" t="s">
        <v>350</v>
      </c>
      <c r="G150" s="349"/>
      <c r="H150" s="208" t="str">
        <f t="shared" si="49"/>
        <v/>
      </c>
      <c r="I150" s="211" t="str">
        <f t="shared" si="50"/>
        <v/>
      </c>
      <c r="J150" s="208" t="str">
        <f t="shared" si="51"/>
        <v/>
      </c>
      <c r="K150" s="68"/>
      <c r="L150" s="209"/>
      <c r="N150" s="291"/>
      <c r="O150" s="291"/>
      <c r="P150" s="291"/>
      <c r="Q150" s="291"/>
    </row>
    <row r="151" spans="1:17" s="67" customFormat="1" ht="18" customHeight="1" outlineLevel="2">
      <c r="A151" s="208" t="s">
        <v>418</v>
      </c>
      <c r="B151" s="438" t="s">
        <v>202</v>
      </c>
      <c r="C151" s="387"/>
      <c r="D151" s="206" t="s">
        <v>419</v>
      </c>
      <c r="E151" s="207"/>
      <c r="F151" s="207"/>
      <c r="G151" s="211"/>
      <c r="H151" s="208" t="str">
        <f t="shared" si="49"/>
        <v/>
      </c>
      <c r="I151" s="211" t="str">
        <f t="shared" si="50"/>
        <v/>
      </c>
      <c r="J151" s="208" t="str">
        <f t="shared" si="51"/>
        <v/>
      </c>
      <c r="K151" s="68"/>
      <c r="L151" s="209"/>
      <c r="N151" s="291"/>
      <c r="O151" s="291"/>
      <c r="P151" s="291"/>
      <c r="Q151" s="291"/>
    </row>
    <row r="152" spans="1:17" s="67" customFormat="1" ht="18" customHeight="1" outlineLevel="2">
      <c r="A152" s="208" t="s">
        <v>420</v>
      </c>
      <c r="B152" s="438" t="s">
        <v>202</v>
      </c>
      <c r="C152" s="387"/>
      <c r="D152" s="206"/>
      <c r="E152" s="207"/>
      <c r="F152" s="207"/>
      <c r="G152" s="211"/>
      <c r="H152" s="208" t="str">
        <f t="shared" si="49"/>
        <v/>
      </c>
      <c r="I152" s="211" t="str">
        <f t="shared" si="50"/>
        <v/>
      </c>
      <c r="J152" s="208" t="str">
        <f t="shared" si="51"/>
        <v/>
      </c>
      <c r="K152" s="68"/>
      <c r="L152" s="209"/>
      <c r="N152" s="291"/>
      <c r="O152" s="291"/>
      <c r="P152" s="291"/>
      <c r="Q152" s="291"/>
    </row>
    <row r="153" spans="1:17" s="67" customFormat="1" ht="18" customHeight="1" outlineLevel="2">
      <c r="A153" s="208" t="s">
        <v>421</v>
      </c>
      <c r="B153" s="438" t="s">
        <v>202</v>
      </c>
      <c r="C153" s="387"/>
      <c r="D153" s="206"/>
      <c r="E153" s="207"/>
      <c r="F153" s="207"/>
      <c r="G153" s="211"/>
      <c r="H153" s="208" t="str">
        <f t="shared" si="49"/>
        <v/>
      </c>
      <c r="I153" s="211" t="str">
        <f t="shared" si="50"/>
        <v/>
      </c>
      <c r="J153" s="208" t="str">
        <f t="shared" si="51"/>
        <v/>
      </c>
      <c r="K153" s="68"/>
      <c r="L153" s="209"/>
      <c r="N153" s="291"/>
      <c r="O153" s="291"/>
      <c r="P153" s="291"/>
      <c r="Q153" s="291"/>
    </row>
    <row r="154" spans="1:17" s="67" customFormat="1" ht="18" customHeight="1" outlineLevel="2">
      <c r="A154" s="208" t="s">
        <v>422</v>
      </c>
      <c r="B154" s="438" t="s">
        <v>202</v>
      </c>
      <c r="C154" s="387"/>
      <c r="D154" s="206"/>
      <c r="E154" s="207"/>
      <c r="F154" s="207"/>
      <c r="G154" s="211"/>
      <c r="H154" s="208" t="str">
        <f t="shared" ref="H154:H155" si="52">IF(E154=0,"",G154*E154)</f>
        <v/>
      </c>
      <c r="I154" s="211" t="str">
        <f t="shared" ref="I154:I155" si="53">IF(G154="","",G154*(1+$H$8))</f>
        <v/>
      </c>
      <c r="J154" s="208" t="str">
        <f t="shared" ref="J154:J155" si="54">IF(E154=0,"",I154*E154)</f>
        <v/>
      </c>
      <c r="K154" s="68"/>
      <c r="L154" s="209"/>
      <c r="N154" s="291"/>
      <c r="O154" s="291"/>
      <c r="P154" s="291"/>
      <c r="Q154" s="291"/>
    </row>
    <row r="155" spans="1:17" s="67" customFormat="1" ht="18" customHeight="1" outlineLevel="2">
      <c r="A155" s="208" t="s">
        <v>423</v>
      </c>
      <c r="B155" s="438" t="s">
        <v>202</v>
      </c>
      <c r="C155" s="387"/>
      <c r="D155" s="206"/>
      <c r="E155" s="207"/>
      <c r="F155" s="207"/>
      <c r="G155" s="211"/>
      <c r="H155" s="208" t="str">
        <f t="shared" si="52"/>
        <v/>
      </c>
      <c r="I155" s="211" t="str">
        <f t="shared" si="53"/>
        <v/>
      </c>
      <c r="J155" s="208" t="str">
        <f t="shared" si="54"/>
        <v/>
      </c>
      <c r="K155" s="68"/>
      <c r="L155" s="209"/>
      <c r="N155" s="291"/>
      <c r="O155" s="291"/>
      <c r="P155" s="291"/>
      <c r="Q155" s="291"/>
    </row>
    <row r="156" spans="1:17" s="67" customFormat="1" ht="18" customHeight="1" outlineLevel="2">
      <c r="A156" s="208" t="s">
        <v>424</v>
      </c>
      <c r="B156" s="438" t="s">
        <v>202</v>
      </c>
      <c r="C156" s="387"/>
      <c r="D156" s="206"/>
      <c r="E156" s="207"/>
      <c r="F156" s="207"/>
      <c r="G156" s="211"/>
      <c r="H156" s="208" t="str">
        <f t="shared" si="49"/>
        <v/>
      </c>
      <c r="I156" s="211" t="str">
        <f t="shared" si="50"/>
        <v/>
      </c>
      <c r="J156" s="208" t="str">
        <f t="shared" si="51"/>
        <v/>
      </c>
      <c r="K156" s="68"/>
      <c r="L156" s="209"/>
      <c r="N156" s="291"/>
      <c r="O156" s="291"/>
      <c r="P156" s="291"/>
      <c r="Q156" s="291"/>
    </row>
    <row r="157" spans="1:17" s="67" customFormat="1" ht="18" customHeight="1" outlineLevel="1">
      <c r="A157" s="552" t="s">
        <v>121</v>
      </c>
      <c r="B157" s="553"/>
      <c r="C157" s="554"/>
      <c r="D157" s="542" t="s">
        <v>425</v>
      </c>
      <c r="E157" s="543"/>
      <c r="F157" s="543"/>
      <c r="G157" s="544"/>
      <c r="H157" s="545">
        <f>SUM(H158:H173)</f>
        <v>0</v>
      </c>
      <c r="I157" s="546"/>
      <c r="J157" s="545">
        <f>SUM(J158:J173)</f>
        <v>0</v>
      </c>
      <c r="K157" s="68"/>
      <c r="L157" s="547"/>
      <c r="O157" s="310"/>
    </row>
    <row r="158" spans="1:17" s="67" customFormat="1" ht="18" customHeight="1" outlineLevel="2">
      <c r="A158" s="208" t="s">
        <v>426</v>
      </c>
      <c r="B158" s="438" t="s">
        <v>202</v>
      </c>
      <c r="C158" s="387"/>
      <c r="D158" s="206" t="s">
        <v>427</v>
      </c>
      <c r="E158" s="207"/>
      <c r="F158" s="207" t="s">
        <v>223</v>
      </c>
      <c r="G158" s="349"/>
      <c r="H158" s="208" t="str">
        <f t="shared" ref="H158:H173" si="55">IF(E158=0,"",G158*E158)</f>
        <v/>
      </c>
      <c r="I158" s="211" t="str">
        <f t="shared" ref="I158:I173" si="56">IF(G158="","",G158*(1+$H$8))</f>
        <v/>
      </c>
      <c r="J158" s="208" t="str">
        <f t="shared" ref="J158:J173" si="57">IF(E158=0,"",I158*E158)</f>
        <v/>
      </c>
      <c r="K158" s="68"/>
      <c r="L158" s="209"/>
      <c r="N158" s="291"/>
      <c r="O158" s="291"/>
      <c r="P158" s="291"/>
      <c r="Q158" s="291"/>
    </row>
    <row r="159" spans="1:17" s="67" customFormat="1" ht="18" customHeight="1" outlineLevel="2">
      <c r="A159" s="208" t="s">
        <v>428</v>
      </c>
      <c r="B159" s="438" t="s">
        <v>202</v>
      </c>
      <c r="C159" s="387"/>
      <c r="D159" s="206" t="s">
        <v>429</v>
      </c>
      <c r="E159" s="207"/>
      <c r="F159" s="207" t="s">
        <v>430</v>
      </c>
      <c r="G159" s="349"/>
      <c r="H159" s="208" t="str">
        <f t="shared" si="55"/>
        <v/>
      </c>
      <c r="I159" s="211" t="str">
        <f t="shared" si="56"/>
        <v/>
      </c>
      <c r="J159" s="208" t="str">
        <f t="shared" si="57"/>
        <v/>
      </c>
      <c r="K159" s="68"/>
      <c r="L159" s="209"/>
      <c r="N159" s="291"/>
      <c r="O159" s="291"/>
      <c r="P159" s="291"/>
      <c r="Q159" s="291"/>
    </row>
    <row r="160" spans="1:17" s="67" customFormat="1" ht="18" customHeight="1" outlineLevel="2">
      <c r="A160" s="208" t="s">
        <v>431</v>
      </c>
      <c r="B160" s="438" t="s">
        <v>202</v>
      </c>
      <c r="C160" s="387"/>
      <c r="D160" s="206" t="s">
        <v>432</v>
      </c>
      <c r="E160" s="207"/>
      <c r="F160" s="207" t="s">
        <v>223</v>
      </c>
      <c r="G160" s="349"/>
      <c r="H160" s="208" t="str">
        <f t="shared" si="55"/>
        <v/>
      </c>
      <c r="I160" s="211" t="str">
        <f t="shared" si="56"/>
        <v/>
      </c>
      <c r="J160" s="208" t="str">
        <f t="shared" si="57"/>
        <v/>
      </c>
      <c r="K160" s="68"/>
      <c r="L160" s="209"/>
      <c r="N160" s="291"/>
      <c r="O160" s="291"/>
      <c r="P160" s="291"/>
      <c r="Q160" s="291"/>
    </row>
    <row r="161" spans="1:17" s="67" customFormat="1" ht="18" customHeight="1" outlineLevel="2">
      <c r="A161" s="208" t="s">
        <v>433</v>
      </c>
      <c r="B161" s="438" t="s">
        <v>202</v>
      </c>
      <c r="C161" s="387"/>
      <c r="D161" s="206" t="s">
        <v>434</v>
      </c>
      <c r="E161" s="207"/>
      <c r="F161" s="207" t="s">
        <v>223</v>
      </c>
      <c r="G161" s="349"/>
      <c r="H161" s="208" t="str">
        <f t="shared" si="55"/>
        <v/>
      </c>
      <c r="I161" s="211" t="str">
        <f t="shared" si="56"/>
        <v/>
      </c>
      <c r="J161" s="208" t="str">
        <f t="shared" si="57"/>
        <v/>
      </c>
      <c r="K161" s="68"/>
      <c r="L161" s="209"/>
      <c r="N161" s="291"/>
      <c r="O161" s="291"/>
      <c r="P161" s="291"/>
      <c r="Q161" s="291"/>
    </row>
    <row r="162" spans="1:17" s="67" customFormat="1" ht="18" customHeight="1" outlineLevel="2">
      <c r="A162" s="208" t="s">
        <v>435</v>
      </c>
      <c r="B162" s="438" t="s">
        <v>202</v>
      </c>
      <c r="C162" s="387"/>
      <c r="D162" s="206" t="s">
        <v>436</v>
      </c>
      <c r="E162" s="207"/>
      <c r="F162" s="207" t="s">
        <v>223</v>
      </c>
      <c r="G162" s="349"/>
      <c r="H162" s="208" t="str">
        <f t="shared" si="55"/>
        <v/>
      </c>
      <c r="I162" s="211" t="str">
        <f t="shared" si="56"/>
        <v/>
      </c>
      <c r="J162" s="208" t="str">
        <f t="shared" si="57"/>
        <v/>
      </c>
      <c r="K162" s="68"/>
      <c r="L162" s="209"/>
      <c r="N162" s="291"/>
      <c r="O162" s="291"/>
      <c r="P162" s="291"/>
      <c r="Q162" s="291"/>
    </row>
    <row r="163" spans="1:17" s="67" customFormat="1" ht="18" customHeight="1" outlineLevel="2">
      <c r="A163" s="208" t="s">
        <v>437</v>
      </c>
      <c r="B163" s="438" t="s">
        <v>202</v>
      </c>
      <c r="C163" s="387"/>
      <c r="D163" s="206" t="s">
        <v>438</v>
      </c>
      <c r="E163" s="207"/>
      <c r="F163" s="207" t="s">
        <v>223</v>
      </c>
      <c r="G163" s="349"/>
      <c r="H163" s="208" t="str">
        <f t="shared" si="55"/>
        <v/>
      </c>
      <c r="I163" s="211" t="str">
        <f t="shared" si="56"/>
        <v/>
      </c>
      <c r="J163" s="208" t="str">
        <f t="shared" si="57"/>
        <v/>
      </c>
      <c r="K163" s="68"/>
      <c r="L163" s="209"/>
      <c r="N163" s="291"/>
      <c r="O163" s="291"/>
      <c r="P163" s="291"/>
      <c r="Q163" s="291"/>
    </row>
    <row r="164" spans="1:17" s="67" customFormat="1" ht="18" customHeight="1" outlineLevel="2">
      <c r="A164" s="208" t="s">
        <v>439</v>
      </c>
      <c r="B164" s="438" t="s">
        <v>202</v>
      </c>
      <c r="C164" s="387"/>
      <c r="D164" s="206" t="s">
        <v>440</v>
      </c>
      <c r="E164" s="207"/>
      <c r="F164" s="207" t="s">
        <v>223</v>
      </c>
      <c r="G164" s="211"/>
      <c r="H164" s="208" t="str">
        <f t="shared" si="55"/>
        <v/>
      </c>
      <c r="I164" s="211" t="str">
        <f t="shared" si="56"/>
        <v/>
      </c>
      <c r="J164" s="208" t="str">
        <f t="shared" si="57"/>
        <v/>
      </c>
      <c r="K164" s="68"/>
      <c r="L164" s="209"/>
      <c r="N164" s="291"/>
      <c r="O164" s="291"/>
      <c r="P164" s="291"/>
      <c r="Q164" s="291"/>
    </row>
    <row r="165" spans="1:17" s="67" customFormat="1" ht="18" customHeight="1" outlineLevel="2">
      <c r="A165" s="208" t="s">
        <v>441</v>
      </c>
      <c r="B165" s="438" t="s">
        <v>202</v>
      </c>
      <c r="C165" s="387"/>
      <c r="D165" s="206" t="s">
        <v>442</v>
      </c>
      <c r="E165" s="207"/>
      <c r="F165" s="207" t="s">
        <v>223</v>
      </c>
      <c r="G165" s="211"/>
      <c r="H165" s="208" t="str">
        <f t="shared" si="55"/>
        <v/>
      </c>
      <c r="I165" s="211" t="str">
        <f t="shared" si="56"/>
        <v/>
      </c>
      <c r="J165" s="208" t="str">
        <f t="shared" si="57"/>
        <v/>
      </c>
      <c r="K165" s="68"/>
      <c r="L165" s="209"/>
      <c r="N165" s="291"/>
      <c r="O165" s="291"/>
      <c r="P165" s="291"/>
      <c r="Q165" s="291"/>
    </row>
    <row r="166" spans="1:17" s="67" customFormat="1" ht="18" customHeight="1" outlineLevel="2">
      <c r="A166" s="208" t="s">
        <v>443</v>
      </c>
      <c r="B166" s="438" t="s">
        <v>202</v>
      </c>
      <c r="C166" s="387"/>
      <c r="D166" s="206" t="s">
        <v>444</v>
      </c>
      <c r="E166" s="207"/>
      <c r="F166" s="207" t="s">
        <v>223</v>
      </c>
      <c r="G166" s="211"/>
      <c r="H166" s="208" t="str">
        <f t="shared" si="55"/>
        <v/>
      </c>
      <c r="I166" s="211" t="str">
        <f t="shared" si="56"/>
        <v/>
      </c>
      <c r="J166" s="208" t="str">
        <f t="shared" si="57"/>
        <v/>
      </c>
      <c r="K166" s="68"/>
      <c r="L166" s="209"/>
      <c r="N166" s="291"/>
      <c r="O166" s="291"/>
      <c r="P166" s="291"/>
      <c r="Q166" s="291"/>
    </row>
    <row r="167" spans="1:17" s="67" customFormat="1" ht="18" customHeight="1" outlineLevel="2">
      <c r="A167" s="208" t="s">
        <v>445</v>
      </c>
      <c r="B167" s="438" t="s">
        <v>202</v>
      </c>
      <c r="C167" s="387"/>
      <c r="D167" s="206" t="s">
        <v>446</v>
      </c>
      <c r="E167" s="207"/>
      <c r="F167" s="207" t="s">
        <v>223</v>
      </c>
      <c r="G167" s="211"/>
      <c r="H167" s="208" t="str">
        <f t="shared" si="55"/>
        <v/>
      </c>
      <c r="I167" s="211" t="str">
        <f t="shared" si="56"/>
        <v/>
      </c>
      <c r="J167" s="208" t="str">
        <f t="shared" si="57"/>
        <v/>
      </c>
      <c r="K167" s="68"/>
      <c r="L167" s="209"/>
      <c r="N167" s="291"/>
      <c r="O167" s="291"/>
      <c r="P167" s="291"/>
      <c r="Q167" s="291"/>
    </row>
    <row r="168" spans="1:17" s="67" customFormat="1" ht="18" customHeight="1" outlineLevel="2">
      <c r="A168" s="208" t="s">
        <v>447</v>
      </c>
      <c r="B168" s="438" t="s">
        <v>202</v>
      </c>
      <c r="C168" s="387"/>
      <c r="D168" s="206" t="s">
        <v>448</v>
      </c>
      <c r="E168" s="207"/>
      <c r="F168" s="207" t="s">
        <v>350</v>
      </c>
      <c r="G168" s="211"/>
      <c r="H168" s="208" t="str">
        <f t="shared" si="55"/>
        <v/>
      </c>
      <c r="I168" s="211" t="str">
        <f t="shared" si="56"/>
        <v/>
      </c>
      <c r="J168" s="208" t="str">
        <f t="shared" si="57"/>
        <v/>
      </c>
      <c r="K168" s="68"/>
      <c r="L168" s="209"/>
      <c r="N168" s="291"/>
      <c r="O168" s="291"/>
      <c r="P168" s="291"/>
      <c r="Q168" s="291"/>
    </row>
    <row r="169" spans="1:17" s="67" customFormat="1" ht="18" customHeight="1" outlineLevel="2">
      <c r="A169" s="208" t="s">
        <v>449</v>
      </c>
      <c r="B169" s="438" t="s">
        <v>202</v>
      </c>
      <c r="C169" s="387"/>
      <c r="D169" s="206"/>
      <c r="E169" s="207"/>
      <c r="F169" s="207"/>
      <c r="G169" s="211"/>
      <c r="H169" s="208" t="str">
        <f t="shared" si="55"/>
        <v/>
      </c>
      <c r="I169" s="211" t="str">
        <f t="shared" si="56"/>
        <v/>
      </c>
      <c r="J169" s="208" t="str">
        <f t="shared" si="57"/>
        <v/>
      </c>
      <c r="K169" s="68"/>
      <c r="L169" s="209"/>
      <c r="N169" s="291"/>
      <c r="O169" s="291"/>
      <c r="P169" s="291"/>
      <c r="Q169" s="291"/>
    </row>
    <row r="170" spans="1:17" s="67" customFormat="1" ht="18" customHeight="1" outlineLevel="2">
      <c r="A170" s="208" t="s">
        <v>450</v>
      </c>
      <c r="B170" s="438" t="s">
        <v>202</v>
      </c>
      <c r="C170" s="387"/>
      <c r="D170" s="206"/>
      <c r="E170" s="207"/>
      <c r="F170" s="207"/>
      <c r="G170" s="211"/>
      <c r="H170" s="208" t="str">
        <f t="shared" si="55"/>
        <v/>
      </c>
      <c r="I170" s="211" t="str">
        <f t="shared" si="56"/>
        <v/>
      </c>
      <c r="J170" s="208" t="str">
        <f t="shared" si="57"/>
        <v/>
      </c>
      <c r="K170" s="68"/>
      <c r="L170" s="209"/>
      <c r="N170" s="291"/>
      <c r="O170" s="291"/>
      <c r="P170" s="291"/>
      <c r="Q170" s="291"/>
    </row>
    <row r="171" spans="1:17" s="67" customFormat="1" ht="18" customHeight="1" outlineLevel="2">
      <c r="A171" s="208" t="s">
        <v>451</v>
      </c>
      <c r="B171" s="438" t="s">
        <v>202</v>
      </c>
      <c r="C171" s="387"/>
      <c r="D171" s="206"/>
      <c r="E171" s="207"/>
      <c r="F171" s="207"/>
      <c r="G171" s="211"/>
      <c r="H171" s="208" t="str">
        <f t="shared" ref="H171:H172" si="58">IF(E171=0,"",G171*E171)</f>
        <v/>
      </c>
      <c r="I171" s="211" t="str">
        <f t="shared" ref="I171:I172" si="59">IF(G171="","",G171*(1+$H$8))</f>
        <v/>
      </c>
      <c r="J171" s="208" t="str">
        <f t="shared" ref="J171:J172" si="60">IF(E171=0,"",I171*E171)</f>
        <v/>
      </c>
      <c r="K171" s="68"/>
      <c r="L171" s="209"/>
      <c r="N171" s="291"/>
      <c r="O171" s="291"/>
      <c r="P171" s="291"/>
      <c r="Q171" s="291"/>
    </row>
    <row r="172" spans="1:17" s="67" customFormat="1" ht="18" customHeight="1" outlineLevel="2">
      <c r="A172" s="208" t="s">
        <v>452</v>
      </c>
      <c r="B172" s="438" t="s">
        <v>202</v>
      </c>
      <c r="C172" s="387"/>
      <c r="D172" s="206"/>
      <c r="E172" s="207"/>
      <c r="F172" s="207"/>
      <c r="G172" s="211"/>
      <c r="H172" s="208" t="str">
        <f t="shared" si="58"/>
        <v/>
      </c>
      <c r="I172" s="211" t="str">
        <f t="shared" si="59"/>
        <v/>
      </c>
      <c r="J172" s="208" t="str">
        <f t="shared" si="60"/>
        <v/>
      </c>
      <c r="K172" s="68"/>
      <c r="L172" s="209"/>
      <c r="N172" s="291"/>
      <c r="O172" s="291"/>
      <c r="P172" s="291"/>
      <c r="Q172" s="291"/>
    </row>
    <row r="173" spans="1:17" s="67" customFormat="1" ht="18" customHeight="1" outlineLevel="2">
      <c r="A173" s="208" t="s">
        <v>453</v>
      </c>
      <c r="B173" s="438" t="s">
        <v>202</v>
      </c>
      <c r="C173" s="387"/>
      <c r="D173" s="206"/>
      <c r="E173" s="207"/>
      <c r="F173" s="207"/>
      <c r="G173" s="211"/>
      <c r="H173" s="208" t="str">
        <f t="shared" si="55"/>
        <v/>
      </c>
      <c r="I173" s="211" t="str">
        <f t="shared" si="56"/>
        <v/>
      </c>
      <c r="J173" s="208" t="str">
        <f t="shared" si="57"/>
        <v/>
      </c>
      <c r="K173" s="68"/>
      <c r="L173" s="209"/>
      <c r="N173" s="291"/>
      <c r="O173" s="291"/>
      <c r="P173" s="291"/>
      <c r="Q173" s="291"/>
    </row>
    <row r="174" spans="1:17" s="67" customFormat="1" ht="18" customHeight="1" outlineLevel="1">
      <c r="A174" s="552" t="s">
        <v>122</v>
      </c>
      <c r="B174" s="553"/>
      <c r="C174" s="554"/>
      <c r="D174" s="542" t="s">
        <v>454</v>
      </c>
      <c r="E174" s="543"/>
      <c r="F174" s="543"/>
      <c r="G174" s="544"/>
      <c r="H174" s="545">
        <f>SUM(H175:H189)</f>
        <v>0</v>
      </c>
      <c r="I174" s="546"/>
      <c r="J174" s="545">
        <f>SUM(J175:J189)</f>
        <v>0</v>
      </c>
      <c r="K174" s="68"/>
      <c r="L174" s="547"/>
      <c r="O174" s="310"/>
    </row>
    <row r="175" spans="1:17" s="67" customFormat="1" ht="18" customHeight="1" outlineLevel="2">
      <c r="A175" s="208" t="s">
        <v>455</v>
      </c>
      <c r="B175" s="438" t="s">
        <v>202</v>
      </c>
      <c r="C175" s="387"/>
      <c r="D175" s="206" t="s">
        <v>456</v>
      </c>
      <c r="E175" s="207"/>
      <c r="F175" s="207" t="s">
        <v>223</v>
      </c>
      <c r="G175" s="349"/>
      <c r="H175" s="208" t="str">
        <f t="shared" ref="H175:H189" si="61">IF(E175=0,"",G175*E175)</f>
        <v/>
      </c>
      <c r="I175" s="211" t="str">
        <f t="shared" ref="I175:I189" si="62">IF(G175="","",G175*(1+$H$8))</f>
        <v/>
      </c>
      <c r="J175" s="208" t="str">
        <f t="shared" ref="J175:J189" si="63">IF(E175=0,"",I175*E175)</f>
        <v/>
      </c>
      <c r="K175" s="68"/>
      <c r="L175" s="209"/>
      <c r="N175" s="291"/>
      <c r="O175" s="291"/>
      <c r="P175" s="291"/>
      <c r="Q175" s="291"/>
    </row>
    <row r="176" spans="1:17" s="67" customFormat="1" ht="18" customHeight="1" outlineLevel="2">
      <c r="A176" s="208" t="s">
        <v>457</v>
      </c>
      <c r="B176" s="438" t="s">
        <v>202</v>
      </c>
      <c r="C176" s="387"/>
      <c r="D176" s="206" t="s">
        <v>458</v>
      </c>
      <c r="E176" s="207"/>
      <c r="F176" s="207" t="s">
        <v>223</v>
      </c>
      <c r="G176" s="349"/>
      <c r="H176" s="208" t="str">
        <f t="shared" si="61"/>
        <v/>
      </c>
      <c r="I176" s="211" t="str">
        <f t="shared" si="62"/>
        <v/>
      </c>
      <c r="J176" s="208" t="str">
        <f t="shared" si="63"/>
        <v/>
      </c>
      <c r="K176" s="68"/>
      <c r="L176" s="209"/>
      <c r="N176" s="291"/>
      <c r="O176" s="291"/>
      <c r="P176" s="291"/>
      <c r="Q176" s="291"/>
    </row>
    <row r="177" spans="1:17" s="67" customFormat="1" ht="18" customHeight="1" outlineLevel="2">
      <c r="A177" s="208" t="s">
        <v>459</v>
      </c>
      <c r="B177" s="438" t="s">
        <v>202</v>
      </c>
      <c r="C177" s="387"/>
      <c r="D177" s="206" t="s">
        <v>460</v>
      </c>
      <c r="E177" s="207"/>
      <c r="F177" s="207" t="s">
        <v>223</v>
      </c>
      <c r="G177" s="349"/>
      <c r="H177" s="208" t="str">
        <f t="shared" si="61"/>
        <v/>
      </c>
      <c r="I177" s="211" t="str">
        <f t="shared" si="62"/>
        <v/>
      </c>
      <c r="J177" s="208" t="str">
        <f t="shared" si="63"/>
        <v/>
      </c>
      <c r="K177" s="68"/>
      <c r="L177" s="209"/>
      <c r="N177" s="291"/>
      <c r="O177" s="291"/>
      <c r="P177" s="291"/>
      <c r="Q177" s="291"/>
    </row>
    <row r="178" spans="1:17" s="67" customFormat="1" ht="18" customHeight="1" outlineLevel="2">
      <c r="A178" s="208" t="s">
        <v>461</v>
      </c>
      <c r="B178" s="438" t="s">
        <v>202</v>
      </c>
      <c r="C178" s="387"/>
      <c r="D178" s="206" t="s">
        <v>462</v>
      </c>
      <c r="E178" s="207"/>
      <c r="F178" s="207" t="s">
        <v>223</v>
      </c>
      <c r="G178" s="349"/>
      <c r="H178" s="208" t="str">
        <f t="shared" si="61"/>
        <v/>
      </c>
      <c r="I178" s="211" t="str">
        <f t="shared" si="62"/>
        <v/>
      </c>
      <c r="J178" s="208" t="str">
        <f t="shared" si="63"/>
        <v/>
      </c>
      <c r="K178" s="68"/>
      <c r="L178" s="209"/>
      <c r="N178" s="291"/>
      <c r="O178" s="291"/>
      <c r="P178" s="291"/>
      <c r="Q178" s="291"/>
    </row>
    <row r="179" spans="1:17" s="67" customFormat="1" ht="18" customHeight="1" outlineLevel="2">
      <c r="A179" s="208" t="s">
        <v>463</v>
      </c>
      <c r="B179" s="438" t="s">
        <v>202</v>
      </c>
      <c r="C179" s="387"/>
      <c r="D179" s="206" t="s">
        <v>464</v>
      </c>
      <c r="E179" s="207"/>
      <c r="F179" s="207" t="s">
        <v>223</v>
      </c>
      <c r="G179" s="349"/>
      <c r="H179" s="208" t="str">
        <f t="shared" si="61"/>
        <v/>
      </c>
      <c r="I179" s="211" t="str">
        <f t="shared" si="62"/>
        <v/>
      </c>
      <c r="J179" s="208" t="str">
        <f t="shared" si="63"/>
        <v/>
      </c>
      <c r="K179" s="68"/>
      <c r="L179" s="209"/>
      <c r="N179" s="291"/>
      <c r="O179" s="291"/>
      <c r="P179" s="291"/>
      <c r="Q179" s="291"/>
    </row>
    <row r="180" spans="1:17" s="67" customFormat="1" ht="18" customHeight="1" outlineLevel="2">
      <c r="A180" s="208" t="s">
        <v>465</v>
      </c>
      <c r="B180" s="438" t="s">
        <v>202</v>
      </c>
      <c r="C180" s="387"/>
      <c r="D180" s="206" t="s">
        <v>466</v>
      </c>
      <c r="E180" s="207"/>
      <c r="F180" s="207" t="s">
        <v>223</v>
      </c>
      <c r="G180" s="211"/>
      <c r="H180" s="208" t="str">
        <f t="shared" si="61"/>
        <v/>
      </c>
      <c r="I180" s="211" t="str">
        <f t="shared" si="62"/>
        <v/>
      </c>
      <c r="J180" s="208" t="str">
        <f t="shared" si="63"/>
        <v/>
      </c>
      <c r="K180" s="68"/>
      <c r="L180" s="209"/>
      <c r="N180" s="291"/>
      <c r="O180" s="291"/>
      <c r="P180" s="291"/>
      <c r="Q180" s="291"/>
    </row>
    <row r="181" spans="1:17" s="67" customFormat="1" ht="18" customHeight="1" outlineLevel="2">
      <c r="A181" s="208" t="s">
        <v>467</v>
      </c>
      <c r="B181" s="438" t="s">
        <v>202</v>
      </c>
      <c r="C181" s="387"/>
      <c r="D181" s="206" t="s">
        <v>468</v>
      </c>
      <c r="E181" s="207"/>
      <c r="F181" s="207" t="s">
        <v>223</v>
      </c>
      <c r="G181" s="211"/>
      <c r="H181" s="208" t="str">
        <f t="shared" si="61"/>
        <v/>
      </c>
      <c r="I181" s="211" t="str">
        <f t="shared" si="62"/>
        <v/>
      </c>
      <c r="J181" s="208" t="str">
        <f t="shared" si="63"/>
        <v/>
      </c>
      <c r="K181" s="68"/>
      <c r="L181" s="209"/>
      <c r="N181" s="291"/>
      <c r="O181" s="291"/>
      <c r="P181" s="291"/>
      <c r="Q181" s="291"/>
    </row>
    <row r="182" spans="1:17" s="67" customFormat="1" ht="18" customHeight="1" outlineLevel="2">
      <c r="A182" s="208" t="s">
        <v>469</v>
      </c>
      <c r="B182" s="438" t="s">
        <v>202</v>
      </c>
      <c r="C182" s="387"/>
      <c r="D182" s="206" t="s">
        <v>470</v>
      </c>
      <c r="E182" s="207"/>
      <c r="F182" s="207" t="s">
        <v>350</v>
      </c>
      <c r="G182" s="211"/>
      <c r="H182" s="208" t="str">
        <f t="shared" si="61"/>
        <v/>
      </c>
      <c r="I182" s="211" t="str">
        <f t="shared" si="62"/>
        <v/>
      </c>
      <c r="J182" s="208" t="str">
        <f t="shared" si="63"/>
        <v/>
      </c>
      <c r="K182" s="68"/>
      <c r="L182" s="209"/>
      <c r="N182" s="291"/>
      <c r="O182" s="291"/>
      <c r="P182" s="291"/>
      <c r="Q182" s="291"/>
    </row>
    <row r="183" spans="1:17" s="67" customFormat="1" ht="18" customHeight="1" outlineLevel="2">
      <c r="A183" s="208" t="s">
        <v>471</v>
      </c>
      <c r="B183" s="438" t="s">
        <v>202</v>
      </c>
      <c r="C183" s="387"/>
      <c r="D183" s="206" t="s">
        <v>472</v>
      </c>
      <c r="E183" s="207"/>
      <c r="F183" s="207" t="s">
        <v>350</v>
      </c>
      <c r="G183" s="211"/>
      <c r="H183" s="208" t="str">
        <f t="shared" si="61"/>
        <v/>
      </c>
      <c r="I183" s="211" t="str">
        <f t="shared" si="62"/>
        <v/>
      </c>
      <c r="J183" s="208" t="str">
        <f t="shared" si="63"/>
        <v/>
      </c>
      <c r="K183" s="68"/>
      <c r="L183" s="209"/>
      <c r="N183" s="291"/>
      <c r="O183" s="291"/>
      <c r="P183" s="291"/>
      <c r="Q183" s="291"/>
    </row>
    <row r="184" spans="1:17" s="67" customFormat="1" ht="18" customHeight="1" outlineLevel="2">
      <c r="A184" s="208" t="s">
        <v>473</v>
      </c>
      <c r="B184" s="438" t="s">
        <v>202</v>
      </c>
      <c r="C184" s="387"/>
      <c r="D184" s="206" t="s">
        <v>474</v>
      </c>
      <c r="E184" s="207"/>
      <c r="F184" s="207" t="s">
        <v>350</v>
      </c>
      <c r="G184" s="211"/>
      <c r="H184" s="208" t="str">
        <f t="shared" si="61"/>
        <v/>
      </c>
      <c r="I184" s="211" t="str">
        <f t="shared" si="62"/>
        <v/>
      </c>
      <c r="J184" s="208" t="str">
        <f t="shared" si="63"/>
        <v/>
      </c>
      <c r="K184" s="68"/>
      <c r="L184" s="209"/>
      <c r="N184" s="291"/>
      <c r="O184" s="291"/>
      <c r="P184" s="291"/>
      <c r="Q184" s="291"/>
    </row>
    <row r="185" spans="1:17" s="67" customFormat="1" ht="18" customHeight="1" outlineLevel="2">
      <c r="A185" s="208" t="s">
        <v>475</v>
      </c>
      <c r="B185" s="438" t="s">
        <v>202</v>
      </c>
      <c r="C185" s="387"/>
      <c r="D185" s="206"/>
      <c r="E185" s="207"/>
      <c r="F185" s="207"/>
      <c r="G185" s="211"/>
      <c r="H185" s="208" t="str">
        <f t="shared" si="61"/>
        <v/>
      </c>
      <c r="I185" s="211" t="str">
        <f t="shared" si="62"/>
        <v/>
      </c>
      <c r="J185" s="208" t="str">
        <f t="shared" si="63"/>
        <v/>
      </c>
      <c r="K185" s="68"/>
      <c r="L185" s="209"/>
      <c r="N185" s="291"/>
      <c r="O185" s="291"/>
      <c r="P185" s="291"/>
      <c r="Q185" s="291"/>
    </row>
    <row r="186" spans="1:17" s="67" customFormat="1" ht="18" customHeight="1" outlineLevel="2">
      <c r="A186" s="208" t="s">
        <v>476</v>
      </c>
      <c r="B186" s="438" t="s">
        <v>202</v>
      </c>
      <c r="C186" s="387"/>
      <c r="D186" s="206"/>
      <c r="E186" s="207"/>
      <c r="F186" s="207"/>
      <c r="G186" s="211"/>
      <c r="H186" s="208" t="str">
        <f t="shared" si="61"/>
        <v/>
      </c>
      <c r="I186" s="211" t="str">
        <f t="shared" si="62"/>
        <v/>
      </c>
      <c r="J186" s="208" t="str">
        <f t="shared" si="63"/>
        <v/>
      </c>
      <c r="K186" s="68"/>
      <c r="L186" s="209"/>
      <c r="N186" s="291"/>
      <c r="O186" s="291"/>
      <c r="P186" s="291"/>
      <c r="Q186" s="291"/>
    </row>
    <row r="187" spans="1:17" s="67" customFormat="1" ht="18" customHeight="1" outlineLevel="2">
      <c r="A187" s="208" t="s">
        <v>477</v>
      </c>
      <c r="B187" s="438" t="s">
        <v>202</v>
      </c>
      <c r="C187" s="387"/>
      <c r="D187" s="206"/>
      <c r="E187" s="207"/>
      <c r="F187" s="207"/>
      <c r="G187" s="211"/>
      <c r="H187" s="208" t="str">
        <f t="shared" ref="H187:H188" si="64">IF(E187=0,"",G187*E187)</f>
        <v/>
      </c>
      <c r="I187" s="211" t="str">
        <f t="shared" ref="I187:I188" si="65">IF(G187="","",G187*(1+$H$8))</f>
        <v/>
      </c>
      <c r="J187" s="208" t="str">
        <f t="shared" ref="J187:J188" si="66">IF(E187=0,"",I187*E187)</f>
        <v/>
      </c>
      <c r="K187" s="68"/>
      <c r="L187" s="209"/>
      <c r="N187" s="291"/>
      <c r="O187" s="291"/>
      <c r="P187" s="291"/>
      <c r="Q187" s="291"/>
    </row>
    <row r="188" spans="1:17" s="67" customFormat="1" ht="18" customHeight="1" outlineLevel="2">
      <c r="A188" s="208" t="s">
        <v>478</v>
      </c>
      <c r="B188" s="438" t="s">
        <v>202</v>
      </c>
      <c r="C188" s="387"/>
      <c r="D188" s="206"/>
      <c r="E188" s="207"/>
      <c r="F188" s="207"/>
      <c r="G188" s="211"/>
      <c r="H188" s="208" t="str">
        <f t="shared" si="64"/>
        <v/>
      </c>
      <c r="I188" s="211" t="str">
        <f t="shared" si="65"/>
        <v/>
      </c>
      <c r="J188" s="208" t="str">
        <f t="shared" si="66"/>
        <v/>
      </c>
      <c r="K188" s="68"/>
      <c r="L188" s="209"/>
      <c r="N188" s="291"/>
      <c r="O188" s="291"/>
      <c r="P188" s="291"/>
      <c r="Q188" s="291"/>
    </row>
    <row r="189" spans="1:17" s="67" customFormat="1" ht="18" customHeight="1" outlineLevel="2">
      <c r="A189" s="208" t="s">
        <v>479</v>
      </c>
      <c r="B189" s="438" t="s">
        <v>202</v>
      </c>
      <c r="C189" s="387"/>
      <c r="D189" s="206"/>
      <c r="E189" s="207"/>
      <c r="F189" s="207"/>
      <c r="G189" s="211"/>
      <c r="H189" s="208" t="str">
        <f t="shared" si="61"/>
        <v/>
      </c>
      <c r="I189" s="211" t="str">
        <f t="shared" si="62"/>
        <v/>
      </c>
      <c r="J189" s="208" t="str">
        <f t="shared" si="63"/>
        <v/>
      </c>
      <c r="K189" s="68"/>
      <c r="L189" s="209"/>
      <c r="N189" s="291"/>
      <c r="O189" s="291"/>
      <c r="P189" s="291"/>
      <c r="Q189" s="291"/>
    </row>
    <row r="190" spans="1:17" s="67" customFormat="1" ht="18" customHeight="1" outlineLevel="1">
      <c r="A190" s="552" t="s">
        <v>123</v>
      </c>
      <c r="B190" s="553"/>
      <c r="C190" s="554"/>
      <c r="D190" s="542" t="s">
        <v>480</v>
      </c>
      <c r="E190" s="543"/>
      <c r="F190" s="543"/>
      <c r="G190" s="544"/>
      <c r="H190" s="545">
        <f>SUM(H191:H200)</f>
        <v>0</v>
      </c>
      <c r="I190" s="546"/>
      <c r="J190" s="545">
        <f>SUM(J191:J200)</f>
        <v>0</v>
      </c>
      <c r="K190" s="68"/>
      <c r="L190" s="547"/>
      <c r="N190" s="291"/>
      <c r="O190" s="291"/>
      <c r="P190" s="291"/>
      <c r="Q190" s="291"/>
    </row>
    <row r="191" spans="1:17" s="67" customFormat="1" ht="18" customHeight="1" outlineLevel="2">
      <c r="A191" s="208" t="s">
        <v>481</v>
      </c>
      <c r="B191" s="438" t="s">
        <v>202</v>
      </c>
      <c r="C191" s="387"/>
      <c r="D191" s="206" t="s">
        <v>456</v>
      </c>
      <c r="E191" s="207"/>
      <c r="F191" s="207" t="s">
        <v>223</v>
      </c>
      <c r="G191" s="349"/>
      <c r="H191" s="208" t="str">
        <f t="shared" ref="H191:H200" si="67">IF(E191=0,"",G191*E191)</f>
        <v/>
      </c>
      <c r="I191" s="211" t="str">
        <f t="shared" ref="I191:I200" si="68">IF(G191="","",G191*(1+$H$8))</f>
        <v/>
      </c>
      <c r="J191" s="208" t="str">
        <f t="shared" ref="J191:J200" si="69">IF(E191=0,"",I191*E191)</f>
        <v/>
      </c>
      <c r="K191" s="68"/>
      <c r="L191" s="209"/>
      <c r="N191" s="291"/>
      <c r="O191" s="291"/>
      <c r="P191" s="291"/>
      <c r="Q191" s="291"/>
    </row>
    <row r="192" spans="1:17" s="67" customFormat="1" ht="18" customHeight="1" outlineLevel="2">
      <c r="A192" s="208" t="s">
        <v>482</v>
      </c>
      <c r="B192" s="438" t="s">
        <v>202</v>
      </c>
      <c r="C192" s="387"/>
      <c r="D192" s="206" t="s">
        <v>462</v>
      </c>
      <c r="E192" s="207"/>
      <c r="F192" s="207" t="s">
        <v>223</v>
      </c>
      <c r="G192" s="211"/>
      <c r="H192" s="208" t="str">
        <f t="shared" si="67"/>
        <v/>
      </c>
      <c r="I192" s="211" t="str">
        <f t="shared" si="68"/>
        <v/>
      </c>
      <c r="J192" s="208" t="str">
        <f t="shared" si="69"/>
        <v/>
      </c>
      <c r="K192" s="68"/>
      <c r="L192" s="209"/>
      <c r="N192" s="291"/>
      <c r="O192" s="291"/>
      <c r="P192" s="291"/>
      <c r="Q192" s="291"/>
    </row>
    <row r="193" spans="1:17" s="67" customFormat="1" ht="18" customHeight="1" outlineLevel="2">
      <c r="A193" s="208" t="s">
        <v>483</v>
      </c>
      <c r="B193" s="438" t="s">
        <v>202</v>
      </c>
      <c r="C193" s="387"/>
      <c r="D193" s="206" t="s">
        <v>484</v>
      </c>
      <c r="E193" s="207"/>
      <c r="F193" s="207" t="s">
        <v>223</v>
      </c>
      <c r="G193" s="211"/>
      <c r="H193" s="208" t="str">
        <f t="shared" si="67"/>
        <v/>
      </c>
      <c r="I193" s="211" t="str">
        <f t="shared" si="68"/>
        <v/>
      </c>
      <c r="J193" s="208" t="str">
        <f t="shared" si="69"/>
        <v/>
      </c>
      <c r="K193" s="68"/>
      <c r="L193" s="209"/>
      <c r="N193" s="291"/>
      <c r="O193" s="291"/>
      <c r="P193" s="291"/>
      <c r="Q193" s="291"/>
    </row>
    <row r="194" spans="1:17" s="67" customFormat="1" ht="18" customHeight="1" outlineLevel="2">
      <c r="A194" s="208" t="s">
        <v>485</v>
      </c>
      <c r="B194" s="438" t="s">
        <v>202</v>
      </c>
      <c r="C194" s="387"/>
      <c r="D194" s="212" t="s">
        <v>486</v>
      </c>
      <c r="E194" s="207"/>
      <c r="F194" s="207" t="s">
        <v>223</v>
      </c>
      <c r="G194" s="211"/>
      <c r="H194" s="208" t="str">
        <f t="shared" si="67"/>
        <v/>
      </c>
      <c r="I194" s="211" t="str">
        <f t="shared" si="68"/>
        <v/>
      </c>
      <c r="J194" s="208" t="str">
        <f t="shared" si="69"/>
        <v/>
      </c>
      <c r="K194" s="68"/>
      <c r="L194" s="209"/>
      <c r="N194" s="291"/>
      <c r="O194" s="291"/>
      <c r="P194" s="291"/>
      <c r="Q194" s="291"/>
    </row>
    <row r="195" spans="1:17" s="67" customFormat="1" ht="18" customHeight="1" outlineLevel="2">
      <c r="A195" s="208" t="s">
        <v>487</v>
      </c>
      <c r="B195" s="438" t="s">
        <v>202</v>
      </c>
      <c r="C195" s="387"/>
      <c r="D195" s="206" t="s">
        <v>488</v>
      </c>
      <c r="E195" s="207"/>
      <c r="F195" s="207"/>
      <c r="G195" s="211"/>
      <c r="H195" s="208" t="str">
        <f t="shared" si="67"/>
        <v/>
      </c>
      <c r="I195" s="211" t="str">
        <f t="shared" si="68"/>
        <v/>
      </c>
      <c r="J195" s="208" t="str">
        <f t="shared" si="69"/>
        <v/>
      </c>
      <c r="K195" s="68"/>
      <c r="L195" s="209"/>
      <c r="N195" s="291"/>
      <c r="O195" s="291"/>
      <c r="P195" s="291"/>
      <c r="Q195" s="291"/>
    </row>
    <row r="196" spans="1:17" s="67" customFormat="1" ht="18" customHeight="1" outlineLevel="2">
      <c r="A196" s="208" t="s">
        <v>489</v>
      </c>
      <c r="B196" s="438" t="s">
        <v>202</v>
      </c>
      <c r="C196" s="387"/>
      <c r="D196" s="206"/>
      <c r="E196" s="207"/>
      <c r="F196" s="207"/>
      <c r="G196" s="211"/>
      <c r="H196" s="208" t="str">
        <f t="shared" si="67"/>
        <v/>
      </c>
      <c r="I196" s="211" t="str">
        <f t="shared" si="68"/>
        <v/>
      </c>
      <c r="J196" s="208" t="str">
        <f t="shared" si="69"/>
        <v/>
      </c>
      <c r="K196" s="68"/>
      <c r="L196" s="209"/>
      <c r="N196" s="291"/>
      <c r="O196" s="291"/>
      <c r="P196" s="291"/>
      <c r="Q196" s="291"/>
    </row>
    <row r="197" spans="1:17" s="67" customFormat="1" ht="18" customHeight="1" outlineLevel="2">
      <c r="A197" s="208" t="s">
        <v>490</v>
      </c>
      <c r="B197" s="438" t="s">
        <v>202</v>
      </c>
      <c r="C197" s="387"/>
      <c r="D197" s="206"/>
      <c r="E197" s="207"/>
      <c r="F197" s="207"/>
      <c r="G197" s="211"/>
      <c r="H197" s="208" t="str">
        <f t="shared" si="67"/>
        <v/>
      </c>
      <c r="I197" s="211" t="str">
        <f t="shared" si="68"/>
        <v/>
      </c>
      <c r="J197" s="208" t="str">
        <f t="shared" si="69"/>
        <v/>
      </c>
      <c r="K197" s="68"/>
      <c r="L197" s="209"/>
      <c r="N197" s="291"/>
      <c r="O197" s="291"/>
      <c r="P197" s="291"/>
      <c r="Q197" s="291"/>
    </row>
    <row r="198" spans="1:17" s="67" customFormat="1" ht="18" customHeight="1" outlineLevel="2">
      <c r="A198" s="208" t="s">
        <v>491</v>
      </c>
      <c r="B198" s="438" t="s">
        <v>202</v>
      </c>
      <c r="C198" s="387"/>
      <c r="D198" s="206"/>
      <c r="E198" s="207"/>
      <c r="F198" s="207"/>
      <c r="G198" s="211"/>
      <c r="H198" s="208" t="str">
        <f t="shared" ref="H198:H199" si="70">IF(E198=0,"",G198*E198)</f>
        <v/>
      </c>
      <c r="I198" s="211" t="str">
        <f t="shared" ref="I198:I199" si="71">IF(G198="","",G198*(1+$H$8))</f>
        <v/>
      </c>
      <c r="J198" s="208" t="str">
        <f t="shared" ref="J198:J199" si="72">IF(E198=0,"",I198*E198)</f>
        <v/>
      </c>
      <c r="K198" s="68"/>
      <c r="L198" s="209"/>
      <c r="N198" s="291"/>
      <c r="O198" s="291"/>
      <c r="P198" s="291"/>
      <c r="Q198" s="291"/>
    </row>
    <row r="199" spans="1:17" s="67" customFormat="1" ht="18" customHeight="1" outlineLevel="2">
      <c r="A199" s="208" t="s">
        <v>492</v>
      </c>
      <c r="B199" s="438" t="s">
        <v>202</v>
      </c>
      <c r="C199" s="387"/>
      <c r="D199" s="206"/>
      <c r="E199" s="207"/>
      <c r="F199" s="207"/>
      <c r="G199" s="211"/>
      <c r="H199" s="208" t="str">
        <f t="shared" si="70"/>
        <v/>
      </c>
      <c r="I199" s="211" t="str">
        <f t="shared" si="71"/>
        <v/>
      </c>
      <c r="J199" s="208" t="str">
        <f t="shared" si="72"/>
        <v/>
      </c>
      <c r="K199" s="68"/>
      <c r="L199" s="209"/>
      <c r="N199" s="291"/>
      <c r="O199" s="291"/>
      <c r="P199" s="291"/>
      <c r="Q199" s="291"/>
    </row>
    <row r="200" spans="1:17" s="67" customFormat="1" ht="18" customHeight="1" outlineLevel="2">
      <c r="A200" s="208" t="s">
        <v>493</v>
      </c>
      <c r="B200" s="438" t="s">
        <v>202</v>
      </c>
      <c r="C200" s="387"/>
      <c r="D200" s="206"/>
      <c r="E200" s="207"/>
      <c r="F200" s="207"/>
      <c r="G200" s="211"/>
      <c r="H200" s="208" t="str">
        <f t="shared" si="67"/>
        <v/>
      </c>
      <c r="I200" s="211" t="str">
        <f t="shared" si="68"/>
        <v/>
      </c>
      <c r="J200" s="208" t="str">
        <f t="shared" si="69"/>
        <v/>
      </c>
      <c r="K200" s="68"/>
      <c r="L200" s="209"/>
      <c r="N200" s="291"/>
      <c r="O200" s="291"/>
      <c r="P200" s="291"/>
      <c r="Q200" s="291"/>
    </row>
    <row r="201" spans="1:17" s="67" customFormat="1" ht="18" customHeight="1" outlineLevel="1">
      <c r="A201" s="552" t="s">
        <v>124</v>
      </c>
      <c r="B201" s="553"/>
      <c r="C201" s="554"/>
      <c r="D201" s="542" t="s">
        <v>494</v>
      </c>
      <c r="E201" s="543"/>
      <c r="F201" s="543"/>
      <c r="G201" s="544"/>
      <c r="H201" s="545">
        <f>SUM(H202:H210)</f>
        <v>0</v>
      </c>
      <c r="I201" s="546"/>
      <c r="J201" s="545">
        <f>SUM(J202:J210)</f>
        <v>0</v>
      </c>
      <c r="K201" s="68"/>
      <c r="L201" s="547"/>
      <c r="O201" s="310"/>
    </row>
    <row r="202" spans="1:17" s="67" customFormat="1" ht="18" customHeight="1" outlineLevel="2">
      <c r="A202" s="208" t="s">
        <v>495</v>
      </c>
      <c r="B202" s="438" t="s">
        <v>202</v>
      </c>
      <c r="C202" s="387"/>
      <c r="D202" s="206" t="s">
        <v>496</v>
      </c>
      <c r="E202" s="207"/>
      <c r="F202" s="207" t="s">
        <v>223</v>
      </c>
      <c r="G202" s="349"/>
      <c r="H202" s="208" t="str">
        <f t="shared" ref="H202:H210" si="73">IF(E202=0,"",G202*E202)</f>
        <v/>
      </c>
      <c r="I202" s="211" t="str">
        <f t="shared" ref="I202:I210" si="74">IF(G202="","",G202*(1+$H$8))</f>
        <v/>
      </c>
      <c r="J202" s="208" t="str">
        <f t="shared" ref="J202:J210" si="75">IF(E202=0,"",I202*E202)</f>
        <v/>
      </c>
      <c r="K202" s="68"/>
      <c r="L202" s="209"/>
      <c r="N202" s="291"/>
      <c r="O202" s="291"/>
      <c r="P202" s="291"/>
      <c r="Q202" s="291"/>
    </row>
    <row r="203" spans="1:17" s="67" customFormat="1" ht="18" customHeight="1" outlineLevel="2">
      <c r="A203" s="208" t="s">
        <v>497</v>
      </c>
      <c r="B203" s="438" t="s">
        <v>202</v>
      </c>
      <c r="C203" s="387"/>
      <c r="D203" s="206" t="s">
        <v>498</v>
      </c>
      <c r="E203" s="207"/>
      <c r="F203" s="207" t="s">
        <v>223</v>
      </c>
      <c r="G203" s="349"/>
      <c r="H203" s="208" t="str">
        <f t="shared" si="73"/>
        <v/>
      </c>
      <c r="I203" s="211" t="str">
        <f t="shared" si="74"/>
        <v/>
      </c>
      <c r="J203" s="208" t="str">
        <f t="shared" si="75"/>
        <v/>
      </c>
      <c r="K203" s="68"/>
      <c r="L203" s="209"/>
      <c r="N203" s="291"/>
      <c r="O203" s="291"/>
      <c r="P203" s="291"/>
      <c r="Q203" s="291"/>
    </row>
    <row r="204" spans="1:17" s="67" customFormat="1" ht="18" customHeight="1" outlineLevel="2">
      <c r="A204" s="208" t="s">
        <v>499</v>
      </c>
      <c r="B204" s="438" t="s">
        <v>202</v>
      </c>
      <c r="C204" s="387"/>
      <c r="D204" s="206" t="s">
        <v>500</v>
      </c>
      <c r="E204" s="207"/>
      <c r="F204" s="207" t="s">
        <v>223</v>
      </c>
      <c r="G204" s="211"/>
      <c r="H204" s="208" t="str">
        <f t="shared" si="73"/>
        <v/>
      </c>
      <c r="I204" s="211" t="str">
        <f t="shared" si="74"/>
        <v/>
      </c>
      <c r="J204" s="208" t="str">
        <f t="shared" si="75"/>
        <v/>
      </c>
      <c r="K204" s="68"/>
      <c r="L204" s="209"/>
      <c r="N204" s="291"/>
      <c r="O204" s="291"/>
      <c r="P204" s="291"/>
      <c r="Q204" s="291"/>
    </row>
    <row r="205" spans="1:17" s="67" customFormat="1" ht="18" customHeight="1" outlineLevel="2">
      <c r="A205" s="208" t="s">
        <v>501</v>
      </c>
      <c r="B205" s="438" t="s">
        <v>202</v>
      </c>
      <c r="C205" s="387"/>
      <c r="D205" s="206" t="s">
        <v>502</v>
      </c>
      <c r="E205" s="207"/>
      <c r="F205" s="207" t="s">
        <v>223</v>
      </c>
      <c r="G205" s="211"/>
      <c r="H205" s="208" t="str">
        <f t="shared" si="73"/>
        <v/>
      </c>
      <c r="I205" s="211" t="str">
        <f t="shared" si="74"/>
        <v/>
      </c>
      <c r="J205" s="208" t="str">
        <f t="shared" si="75"/>
        <v/>
      </c>
      <c r="K205" s="68"/>
      <c r="L205" s="209"/>
      <c r="N205" s="291"/>
      <c r="O205" s="291"/>
      <c r="P205" s="291"/>
      <c r="Q205" s="291"/>
    </row>
    <row r="206" spans="1:17" s="67" customFormat="1" ht="18" customHeight="1" outlineLevel="2">
      <c r="A206" s="208" t="s">
        <v>503</v>
      </c>
      <c r="B206" s="438" t="s">
        <v>202</v>
      </c>
      <c r="C206" s="387"/>
      <c r="D206" s="206"/>
      <c r="E206" s="207"/>
      <c r="F206" s="207"/>
      <c r="G206" s="211"/>
      <c r="H206" s="208" t="str">
        <f t="shared" si="73"/>
        <v/>
      </c>
      <c r="I206" s="211" t="str">
        <f t="shared" si="74"/>
        <v/>
      </c>
      <c r="J206" s="208" t="str">
        <f t="shared" si="75"/>
        <v/>
      </c>
      <c r="K206" s="68"/>
      <c r="L206" s="209"/>
      <c r="N206" s="291"/>
      <c r="O206" s="291"/>
      <c r="P206" s="291"/>
      <c r="Q206" s="291"/>
    </row>
    <row r="207" spans="1:17" s="67" customFormat="1" ht="18" customHeight="1" outlineLevel="2">
      <c r="A207" s="208" t="s">
        <v>504</v>
      </c>
      <c r="B207" s="438" t="s">
        <v>202</v>
      </c>
      <c r="C207" s="387"/>
      <c r="D207" s="206"/>
      <c r="E207" s="207"/>
      <c r="F207" s="207"/>
      <c r="G207" s="211"/>
      <c r="H207" s="208" t="str">
        <f t="shared" si="73"/>
        <v/>
      </c>
      <c r="I207" s="211" t="str">
        <f t="shared" si="74"/>
        <v/>
      </c>
      <c r="J207" s="208" t="str">
        <f t="shared" si="75"/>
        <v/>
      </c>
      <c r="K207" s="68"/>
      <c r="L207" s="209"/>
      <c r="N207" s="291"/>
      <c r="O207" s="291"/>
      <c r="P207" s="291"/>
      <c r="Q207" s="291"/>
    </row>
    <row r="208" spans="1:17" s="67" customFormat="1" ht="18" customHeight="1" outlineLevel="2">
      <c r="A208" s="208" t="s">
        <v>505</v>
      </c>
      <c r="B208" s="438" t="s">
        <v>202</v>
      </c>
      <c r="C208" s="387"/>
      <c r="D208" s="206"/>
      <c r="E208" s="207"/>
      <c r="F208" s="207"/>
      <c r="G208" s="211"/>
      <c r="H208" s="208" t="str">
        <f t="shared" ref="H208:H209" si="76">IF(E208=0,"",G208*E208)</f>
        <v/>
      </c>
      <c r="I208" s="211" t="str">
        <f t="shared" ref="I208:I209" si="77">IF(G208="","",G208*(1+$H$8))</f>
        <v/>
      </c>
      <c r="J208" s="208" t="str">
        <f t="shared" ref="J208:J209" si="78">IF(E208=0,"",I208*E208)</f>
        <v/>
      </c>
      <c r="K208" s="68"/>
      <c r="L208" s="209"/>
      <c r="N208" s="291"/>
      <c r="O208" s="291"/>
      <c r="P208" s="291"/>
      <c r="Q208" s="291"/>
    </row>
    <row r="209" spans="1:17" s="67" customFormat="1" ht="18" customHeight="1" outlineLevel="2">
      <c r="A209" s="208" t="s">
        <v>506</v>
      </c>
      <c r="B209" s="438" t="s">
        <v>202</v>
      </c>
      <c r="C209" s="387"/>
      <c r="D209" s="206"/>
      <c r="E209" s="207"/>
      <c r="F209" s="207"/>
      <c r="G209" s="211"/>
      <c r="H209" s="208" t="str">
        <f t="shared" si="76"/>
        <v/>
      </c>
      <c r="I209" s="211" t="str">
        <f t="shared" si="77"/>
        <v/>
      </c>
      <c r="J209" s="208" t="str">
        <f t="shared" si="78"/>
        <v/>
      </c>
      <c r="K209" s="68"/>
      <c r="L209" s="209"/>
      <c r="N209" s="291"/>
      <c r="O209" s="291"/>
      <c r="P209" s="291"/>
      <c r="Q209" s="291"/>
    </row>
    <row r="210" spans="1:17" s="67" customFormat="1" ht="18" customHeight="1" outlineLevel="2">
      <c r="A210" s="208" t="s">
        <v>507</v>
      </c>
      <c r="B210" s="438" t="s">
        <v>202</v>
      </c>
      <c r="C210" s="387"/>
      <c r="D210" s="206"/>
      <c r="E210" s="207"/>
      <c r="F210" s="207"/>
      <c r="G210" s="211"/>
      <c r="H210" s="208" t="str">
        <f t="shared" si="73"/>
        <v/>
      </c>
      <c r="I210" s="211" t="str">
        <f t="shared" si="74"/>
        <v/>
      </c>
      <c r="J210" s="208" t="str">
        <f t="shared" si="75"/>
        <v/>
      </c>
      <c r="K210" s="68"/>
      <c r="L210" s="209"/>
      <c r="N210" s="291"/>
      <c r="O210" s="291"/>
      <c r="P210" s="291"/>
      <c r="Q210" s="291"/>
    </row>
    <row r="211" spans="1:17" s="67" customFormat="1" ht="18" customHeight="1" outlineLevel="1">
      <c r="A211" s="552" t="s">
        <v>125</v>
      </c>
      <c r="B211" s="553"/>
      <c r="C211" s="554"/>
      <c r="D211" s="542" t="s">
        <v>508</v>
      </c>
      <c r="E211" s="543"/>
      <c r="F211" s="543"/>
      <c r="G211" s="544"/>
      <c r="H211" s="545">
        <f>SUM(H212:H228)</f>
        <v>0</v>
      </c>
      <c r="I211" s="546"/>
      <c r="J211" s="545">
        <f>SUM(J212:J228)</f>
        <v>0</v>
      </c>
      <c r="K211" s="68"/>
      <c r="L211" s="547"/>
      <c r="N211" s="291"/>
      <c r="O211" s="291"/>
      <c r="P211" s="291"/>
      <c r="Q211" s="291"/>
    </row>
    <row r="212" spans="1:17" s="67" customFormat="1" ht="18" customHeight="1" outlineLevel="2">
      <c r="A212" s="208" t="s">
        <v>509</v>
      </c>
      <c r="B212" s="438" t="s">
        <v>202</v>
      </c>
      <c r="C212" s="387"/>
      <c r="D212" s="206" t="s">
        <v>510</v>
      </c>
      <c r="E212" s="207"/>
      <c r="F212" s="207" t="s">
        <v>223</v>
      </c>
      <c r="G212" s="349"/>
      <c r="H212" s="208" t="str">
        <f t="shared" ref="H212:H228" si="79">IF(E212=0,"",G212*E212)</f>
        <v/>
      </c>
      <c r="I212" s="211" t="str">
        <f t="shared" ref="I212:I228" si="80">IF(G212="","",G212*(1+$H$8))</f>
        <v/>
      </c>
      <c r="J212" s="208" t="str">
        <f t="shared" ref="J212:J228" si="81">IF(E212=0,"",I212*E212)</f>
        <v/>
      </c>
      <c r="K212" s="68"/>
      <c r="L212" s="209"/>
      <c r="N212" s="291"/>
      <c r="O212" s="291"/>
      <c r="P212" s="291"/>
      <c r="Q212" s="291"/>
    </row>
    <row r="213" spans="1:17" s="67" customFormat="1" ht="18" customHeight="1" outlineLevel="2">
      <c r="A213" s="208" t="s">
        <v>511</v>
      </c>
      <c r="B213" s="438" t="s">
        <v>202</v>
      </c>
      <c r="C213" s="387"/>
      <c r="D213" s="206" t="s">
        <v>512</v>
      </c>
      <c r="E213" s="207"/>
      <c r="F213" s="207" t="s">
        <v>223</v>
      </c>
      <c r="G213" s="349"/>
      <c r="H213" s="208" t="str">
        <f t="shared" si="79"/>
        <v/>
      </c>
      <c r="I213" s="211" t="str">
        <f t="shared" si="80"/>
        <v/>
      </c>
      <c r="J213" s="208" t="str">
        <f t="shared" si="81"/>
        <v/>
      </c>
      <c r="K213" s="68"/>
      <c r="L213" s="209"/>
      <c r="N213" s="291"/>
      <c r="O213" s="291"/>
      <c r="P213" s="291"/>
      <c r="Q213" s="291"/>
    </row>
    <row r="214" spans="1:17" s="67" customFormat="1" ht="18" customHeight="1" outlineLevel="2">
      <c r="A214" s="208" t="s">
        <v>513</v>
      </c>
      <c r="B214" s="438" t="s">
        <v>202</v>
      </c>
      <c r="C214" s="387"/>
      <c r="D214" s="206" t="s">
        <v>514</v>
      </c>
      <c r="E214" s="207"/>
      <c r="F214" s="207" t="s">
        <v>223</v>
      </c>
      <c r="G214" s="349"/>
      <c r="H214" s="208" t="str">
        <f t="shared" si="79"/>
        <v/>
      </c>
      <c r="I214" s="211" t="str">
        <f t="shared" si="80"/>
        <v/>
      </c>
      <c r="J214" s="208" t="str">
        <f t="shared" si="81"/>
        <v/>
      </c>
      <c r="K214" s="68"/>
      <c r="L214" s="209"/>
      <c r="N214" s="291"/>
      <c r="O214" s="291"/>
      <c r="P214" s="291"/>
      <c r="Q214" s="291"/>
    </row>
    <row r="215" spans="1:17" s="67" customFormat="1" ht="18" customHeight="1" outlineLevel="2">
      <c r="A215" s="208" t="s">
        <v>515</v>
      </c>
      <c r="B215" s="438" t="s">
        <v>202</v>
      </c>
      <c r="C215" s="387"/>
      <c r="D215" s="206" t="s">
        <v>516</v>
      </c>
      <c r="E215" s="207"/>
      <c r="F215" s="207" t="s">
        <v>223</v>
      </c>
      <c r="G215" s="349"/>
      <c r="H215" s="208" t="str">
        <f t="shared" si="79"/>
        <v/>
      </c>
      <c r="I215" s="211" t="str">
        <f t="shared" si="80"/>
        <v/>
      </c>
      <c r="J215" s="208" t="str">
        <f t="shared" si="81"/>
        <v/>
      </c>
      <c r="K215" s="68"/>
      <c r="L215" s="209"/>
      <c r="N215" s="291"/>
      <c r="O215" s="291"/>
      <c r="P215" s="291"/>
      <c r="Q215" s="291"/>
    </row>
    <row r="216" spans="1:17" s="67" customFormat="1" ht="18" customHeight="1" outlineLevel="2">
      <c r="A216" s="208" t="s">
        <v>517</v>
      </c>
      <c r="B216" s="438" t="s">
        <v>202</v>
      </c>
      <c r="C216" s="387"/>
      <c r="D216" s="206" t="s">
        <v>518</v>
      </c>
      <c r="E216" s="207"/>
      <c r="F216" s="207" t="s">
        <v>223</v>
      </c>
      <c r="G216" s="349"/>
      <c r="H216" s="208" t="str">
        <f t="shared" si="79"/>
        <v/>
      </c>
      <c r="I216" s="211" t="str">
        <f t="shared" si="80"/>
        <v/>
      </c>
      <c r="J216" s="208" t="str">
        <f t="shared" si="81"/>
        <v/>
      </c>
      <c r="K216" s="68"/>
      <c r="L216" s="209"/>
      <c r="N216" s="291"/>
      <c r="O216" s="291"/>
      <c r="P216" s="291"/>
      <c r="Q216" s="291"/>
    </row>
    <row r="217" spans="1:17" s="67" customFormat="1" ht="18" customHeight="1" outlineLevel="2">
      <c r="A217" s="208" t="s">
        <v>519</v>
      </c>
      <c r="B217" s="438" t="s">
        <v>202</v>
      </c>
      <c r="C217" s="387"/>
      <c r="D217" s="206" t="s">
        <v>520</v>
      </c>
      <c r="E217" s="207"/>
      <c r="F217" s="207" t="s">
        <v>223</v>
      </c>
      <c r="G217" s="349"/>
      <c r="H217" s="208" t="str">
        <f t="shared" si="79"/>
        <v/>
      </c>
      <c r="I217" s="211" t="str">
        <f t="shared" si="80"/>
        <v/>
      </c>
      <c r="J217" s="208" t="str">
        <f t="shared" si="81"/>
        <v/>
      </c>
      <c r="K217" s="68"/>
      <c r="L217" s="209"/>
      <c r="N217" s="291"/>
      <c r="O217" s="291"/>
      <c r="P217" s="291"/>
      <c r="Q217" s="291"/>
    </row>
    <row r="218" spans="1:17" s="67" customFormat="1" ht="18" customHeight="1" outlineLevel="2">
      <c r="A218" s="208" t="s">
        <v>521</v>
      </c>
      <c r="B218" s="438" t="s">
        <v>202</v>
      </c>
      <c r="C218" s="387"/>
      <c r="D218" s="206" t="s">
        <v>522</v>
      </c>
      <c r="E218" s="207"/>
      <c r="F218" s="207" t="s">
        <v>223</v>
      </c>
      <c r="G218" s="211"/>
      <c r="H218" s="208" t="str">
        <f t="shared" si="79"/>
        <v/>
      </c>
      <c r="I218" s="211" t="str">
        <f t="shared" si="80"/>
        <v/>
      </c>
      <c r="J218" s="208" t="str">
        <f t="shared" si="81"/>
        <v/>
      </c>
      <c r="K218" s="68"/>
      <c r="L218" s="209"/>
      <c r="N218" s="291"/>
      <c r="O218" s="291"/>
      <c r="P218" s="291"/>
      <c r="Q218" s="291"/>
    </row>
    <row r="219" spans="1:17" s="67" customFormat="1" ht="18" customHeight="1" outlineLevel="2">
      <c r="A219" s="208" t="s">
        <v>523</v>
      </c>
      <c r="B219" s="438" t="s">
        <v>202</v>
      </c>
      <c r="C219" s="387"/>
      <c r="D219" s="206" t="s">
        <v>524</v>
      </c>
      <c r="E219" s="207"/>
      <c r="F219" s="207" t="s">
        <v>223</v>
      </c>
      <c r="G219" s="211"/>
      <c r="H219" s="208" t="str">
        <f t="shared" si="79"/>
        <v/>
      </c>
      <c r="I219" s="211" t="str">
        <f t="shared" si="80"/>
        <v/>
      </c>
      <c r="J219" s="208" t="str">
        <f t="shared" si="81"/>
        <v/>
      </c>
      <c r="K219" s="68"/>
      <c r="L219" s="209"/>
      <c r="N219" s="291"/>
      <c r="O219" s="291"/>
      <c r="P219" s="291"/>
      <c r="Q219" s="291"/>
    </row>
    <row r="220" spans="1:17" s="67" customFormat="1" ht="18" customHeight="1" outlineLevel="2">
      <c r="A220" s="208" t="s">
        <v>525</v>
      </c>
      <c r="B220" s="438" t="s">
        <v>202</v>
      </c>
      <c r="C220" s="387"/>
      <c r="D220" s="212" t="s">
        <v>526</v>
      </c>
      <c r="E220" s="207"/>
      <c r="F220" s="207" t="s">
        <v>223</v>
      </c>
      <c r="G220" s="211"/>
      <c r="H220" s="208" t="str">
        <f t="shared" si="79"/>
        <v/>
      </c>
      <c r="I220" s="211" t="str">
        <f t="shared" si="80"/>
        <v/>
      </c>
      <c r="J220" s="208" t="str">
        <f t="shared" si="81"/>
        <v/>
      </c>
      <c r="K220" s="68"/>
      <c r="L220" s="209"/>
      <c r="N220" s="291"/>
      <c r="O220" s="291"/>
      <c r="P220" s="291"/>
      <c r="Q220" s="291"/>
    </row>
    <row r="221" spans="1:17" s="67" customFormat="1" ht="18" customHeight="1" outlineLevel="2">
      <c r="A221" s="208" t="s">
        <v>527</v>
      </c>
      <c r="B221" s="438" t="s">
        <v>202</v>
      </c>
      <c r="C221" s="387"/>
      <c r="D221" s="212" t="s">
        <v>528</v>
      </c>
      <c r="E221" s="207"/>
      <c r="F221" s="207" t="s">
        <v>223</v>
      </c>
      <c r="G221" s="211"/>
      <c r="H221" s="208" t="str">
        <f t="shared" si="79"/>
        <v/>
      </c>
      <c r="I221" s="211" t="str">
        <f t="shared" si="80"/>
        <v/>
      </c>
      <c r="J221" s="208" t="str">
        <f t="shared" si="81"/>
        <v/>
      </c>
      <c r="K221" s="68"/>
      <c r="L221" s="209"/>
      <c r="N221" s="291"/>
      <c r="O221" s="291"/>
      <c r="P221" s="291"/>
      <c r="Q221" s="291"/>
    </row>
    <row r="222" spans="1:17" s="67" customFormat="1" ht="18" customHeight="1" outlineLevel="2">
      <c r="A222" s="208" t="s">
        <v>529</v>
      </c>
      <c r="B222" s="438" t="s">
        <v>202</v>
      </c>
      <c r="C222" s="387"/>
      <c r="D222" s="212" t="s">
        <v>530</v>
      </c>
      <c r="E222" s="207"/>
      <c r="F222" s="207" t="s">
        <v>223</v>
      </c>
      <c r="G222" s="211"/>
      <c r="H222" s="208" t="str">
        <f t="shared" si="79"/>
        <v/>
      </c>
      <c r="I222" s="211" t="str">
        <f t="shared" si="80"/>
        <v/>
      </c>
      <c r="J222" s="208" t="str">
        <f t="shared" si="81"/>
        <v/>
      </c>
      <c r="K222" s="68"/>
      <c r="L222" s="209"/>
      <c r="N222" s="291"/>
      <c r="O222" s="291"/>
      <c r="P222" s="291"/>
      <c r="Q222" s="291"/>
    </row>
    <row r="223" spans="1:17" s="67" customFormat="1" ht="18" customHeight="1" outlineLevel="2">
      <c r="A223" s="208" t="s">
        <v>531</v>
      </c>
      <c r="B223" s="438" t="s">
        <v>202</v>
      </c>
      <c r="C223" s="387"/>
      <c r="D223" s="212" t="s">
        <v>532</v>
      </c>
      <c r="E223" s="207"/>
      <c r="F223" s="207" t="s">
        <v>223</v>
      </c>
      <c r="G223" s="211"/>
      <c r="H223" s="208" t="str">
        <f t="shared" si="79"/>
        <v/>
      </c>
      <c r="I223" s="211" t="str">
        <f t="shared" si="80"/>
        <v/>
      </c>
      <c r="J223" s="208" t="str">
        <f t="shared" si="81"/>
        <v/>
      </c>
      <c r="K223" s="68"/>
      <c r="L223" s="209"/>
      <c r="N223" s="291"/>
      <c r="O223" s="291"/>
      <c r="P223" s="291"/>
      <c r="Q223" s="291"/>
    </row>
    <row r="224" spans="1:17" s="67" customFormat="1" ht="18" customHeight="1" outlineLevel="2">
      <c r="A224" s="208" t="s">
        <v>533</v>
      </c>
      <c r="B224" s="438" t="s">
        <v>202</v>
      </c>
      <c r="C224" s="387"/>
      <c r="D224" s="206"/>
      <c r="E224" s="207"/>
      <c r="F224" s="207"/>
      <c r="G224" s="211"/>
      <c r="H224" s="208" t="str">
        <f t="shared" si="79"/>
        <v/>
      </c>
      <c r="I224" s="211" t="str">
        <f t="shared" si="80"/>
        <v/>
      </c>
      <c r="J224" s="208" t="str">
        <f t="shared" si="81"/>
        <v/>
      </c>
      <c r="K224" s="68"/>
      <c r="L224" s="209"/>
      <c r="N224" s="291"/>
      <c r="O224" s="291"/>
      <c r="P224" s="291"/>
      <c r="Q224" s="291"/>
    </row>
    <row r="225" spans="1:17" s="67" customFormat="1" ht="18" customHeight="1" outlineLevel="2">
      <c r="A225" s="208" t="s">
        <v>534</v>
      </c>
      <c r="B225" s="438" t="s">
        <v>202</v>
      </c>
      <c r="C225" s="387"/>
      <c r="D225" s="212"/>
      <c r="E225" s="207"/>
      <c r="F225" s="207"/>
      <c r="G225" s="211"/>
      <c r="H225" s="208" t="str">
        <f t="shared" si="79"/>
        <v/>
      </c>
      <c r="I225" s="211" t="str">
        <f t="shared" si="80"/>
        <v/>
      </c>
      <c r="J225" s="208" t="str">
        <f t="shared" si="81"/>
        <v/>
      </c>
      <c r="K225" s="68"/>
      <c r="L225" s="209"/>
      <c r="N225" s="291"/>
      <c r="O225" s="291"/>
      <c r="P225" s="291"/>
      <c r="Q225" s="291"/>
    </row>
    <row r="226" spans="1:17" s="67" customFormat="1" ht="18" customHeight="1" outlineLevel="2">
      <c r="A226" s="208" t="s">
        <v>535</v>
      </c>
      <c r="B226" s="438" t="s">
        <v>202</v>
      </c>
      <c r="C226" s="387"/>
      <c r="D226" s="206"/>
      <c r="E226" s="207"/>
      <c r="F226" s="207"/>
      <c r="G226" s="211"/>
      <c r="H226" s="208" t="str">
        <f t="shared" ref="H226:H227" si="82">IF(E226=0,"",G226*E226)</f>
        <v/>
      </c>
      <c r="I226" s="211" t="str">
        <f t="shared" ref="I226:I227" si="83">IF(G226="","",G226*(1+$H$8))</f>
        <v/>
      </c>
      <c r="J226" s="208" t="str">
        <f t="shared" ref="J226:J227" si="84">IF(E226=0,"",I226*E226)</f>
        <v/>
      </c>
      <c r="K226" s="68"/>
      <c r="L226" s="209"/>
      <c r="N226" s="291"/>
      <c r="O226" s="291"/>
      <c r="P226" s="291"/>
      <c r="Q226" s="291"/>
    </row>
    <row r="227" spans="1:17" s="67" customFormat="1" ht="18" customHeight="1" outlineLevel="2">
      <c r="A227" s="208" t="s">
        <v>536</v>
      </c>
      <c r="B227" s="438" t="s">
        <v>202</v>
      </c>
      <c r="C227" s="387"/>
      <c r="D227" s="212"/>
      <c r="E227" s="207"/>
      <c r="F227" s="207"/>
      <c r="G227" s="211"/>
      <c r="H227" s="208" t="str">
        <f t="shared" si="82"/>
        <v/>
      </c>
      <c r="I227" s="211" t="str">
        <f t="shared" si="83"/>
        <v/>
      </c>
      <c r="J227" s="208" t="str">
        <f t="shared" si="84"/>
        <v/>
      </c>
      <c r="K227" s="68"/>
      <c r="L227" s="209"/>
      <c r="N227" s="291"/>
      <c r="O227" s="291"/>
      <c r="P227" s="291"/>
      <c r="Q227" s="291"/>
    </row>
    <row r="228" spans="1:17" s="67" customFormat="1" ht="16.5" customHeight="1" outlineLevel="2">
      <c r="A228" s="208" t="s">
        <v>537</v>
      </c>
      <c r="B228" s="438" t="s">
        <v>202</v>
      </c>
      <c r="C228" s="387"/>
      <c r="D228" s="212"/>
      <c r="E228" s="207"/>
      <c r="F228" s="207"/>
      <c r="G228" s="211"/>
      <c r="H228" s="208" t="str">
        <f t="shared" si="79"/>
        <v/>
      </c>
      <c r="I228" s="211" t="str">
        <f t="shared" si="80"/>
        <v/>
      </c>
      <c r="J228" s="208" t="str">
        <f t="shared" si="81"/>
        <v/>
      </c>
      <c r="K228" s="68"/>
      <c r="L228" s="209"/>
      <c r="N228" s="291"/>
      <c r="O228" s="291"/>
      <c r="P228" s="291"/>
      <c r="Q228" s="291"/>
    </row>
    <row r="229" spans="1:17" s="67" customFormat="1" ht="18" customHeight="1" outlineLevel="1">
      <c r="A229" s="552" t="s">
        <v>126</v>
      </c>
      <c r="B229" s="553"/>
      <c r="C229" s="554"/>
      <c r="D229" s="542" t="s">
        <v>538</v>
      </c>
      <c r="E229" s="543"/>
      <c r="F229" s="543"/>
      <c r="G229" s="544"/>
      <c r="H229" s="545">
        <f>SUM(H230:H247)</f>
        <v>0</v>
      </c>
      <c r="I229" s="546"/>
      <c r="J229" s="545">
        <f>SUM(J230:J247)</f>
        <v>0</v>
      </c>
      <c r="K229" s="68"/>
      <c r="L229" s="547"/>
      <c r="N229" s="291"/>
      <c r="O229" s="291"/>
      <c r="P229" s="291"/>
      <c r="Q229" s="291"/>
    </row>
    <row r="230" spans="1:17" s="67" customFormat="1" ht="18" customHeight="1" outlineLevel="2">
      <c r="A230" s="208" t="s">
        <v>539</v>
      </c>
      <c r="B230" s="438" t="s">
        <v>202</v>
      </c>
      <c r="C230" s="387"/>
      <c r="D230" s="206" t="s">
        <v>540</v>
      </c>
      <c r="E230" s="207"/>
      <c r="F230" s="207" t="s">
        <v>223</v>
      </c>
      <c r="G230" s="349"/>
      <c r="H230" s="208" t="str">
        <f t="shared" ref="H230:H247" si="85">IF(E230=0,"",G230*E230)</f>
        <v/>
      </c>
      <c r="I230" s="211" t="str">
        <f t="shared" ref="I230:I247" si="86">IF(G230="","",G230*(1+$H$8))</f>
        <v/>
      </c>
      <c r="J230" s="208" t="str">
        <f t="shared" ref="J230:J247" si="87">IF(E230=0,"",I230*E230)</f>
        <v/>
      </c>
      <c r="K230" s="68"/>
      <c r="L230" s="209"/>
      <c r="N230" s="291"/>
      <c r="O230" s="291"/>
      <c r="P230" s="291"/>
      <c r="Q230" s="291"/>
    </row>
    <row r="231" spans="1:17" s="67" customFormat="1" ht="18" customHeight="1" outlineLevel="2">
      <c r="A231" s="208" t="s">
        <v>541</v>
      </c>
      <c r="B231" s="438" t="s">
        <v>202</v>
      </c>
      <c r="C231" s="387"/>
      <c r="D231" s="206" t="s">
        <v>542</v>
      </c>
      <c r="E231" s="207"/>
      <c r="F231" s="207" t="s">
        <v>223</v>
      </c>
      <c r="G231" s="349"/>
      <c r="H231" s="208" t="str">
        <f t="shared" si="85"/>
        <v/>
      </c>
      <c r="I231" s="211" t="str">
        <f t="shared" si="86"/>
        <v/>
      </c>
      <c r="J231" s="208" t="str">
        <f t="shared" si="87"/>
        <v/>
      </c>
      <c r="K231" s="68"/>
      <c r="L231" s="209"/>
      <c r="N231" s="291"/>
      <c r="O231" s="291"/>
      <c r="P231" s="291"/>
      <c r="Q231" s="291"/>
    </row>
    <row r="232" spans="1:17" s="67" customFormat="1" ht="18" customHeight="1" outlineLevel="2">
      <c r="A232" s="208" t="s">
        <v>543</v>
      </c>
      <c r="B232" s="438" t="s">
        <v>202</v>
      </c>
      <c r="C232" s="387"/>
      <c r="D232" s="206" t="s">
        <v>544</v>
      </c>
      <c r="E232" s="207"/>
      <c r="F232" s="207" t="s">
        <v>223</v>
      </c>
      <c r="G232" s="349"/>
      <c r="H232" s="208" t="str">
        <f t="shared" si="85"/>
        <v/>
      </c>
      <c r="I232" s="211" t="str">
        <f t="shared" si="86"/>
        <v/>
      </c>
      <c r="J232" s="208" t="str">
        <f t="shared" si="87"/>
        <v/>
      </c>
      <c r="K232" s="68"/>
      <c r="L232" s="209"/>
      <c r="N232" s="291"/>
      <c r="O232" s="291"/>
      <c r="P232" s="291"/>
      <c r="Q232" s="291"/>
    </row>
    <row r="233" spans="1:17" s="67" customFormat="1" ht="18" customHeight="1" outlineLevel="2">
      <c r="A233" s="208" t="s">
        <v>545</v>
      </c>
      <c r="B233" s="438" t="s">
        <v>202</v>
      </c>
      <c r="C233" s="387"/>
      <c r="D233" s="206" t="s">
        <v>484</v>
      </c>
      <c r="E233" s="207"/>
      <c r="F233" s="207" t="s">
        <v>223</v>
      </c>
      <c r="G233" s="349"/>
      <c r="H233" s="208" t="str">
        <f t="shared" si="85"/>
        <v/>
      </c>
      <c r="I233" s="211" t="str">
        <f t="shared" si="86"/>
        <v/>
      </c>
      <c r="J233" s="208" t="str">
        <f t="shared" si="87"/>
        <v/>
      </c>
      <c r="K233" s="68"/>
      <c r="L233" s="209"/>
      <c r="N233" s="291"/>
      <c r="O233" s="291"/>
      <c r="P233" s="291"/>
      <c r="Q233" s="291"/>
    </row>
    <row r="234" spans="1:17" s="67" customFormat="1" ht="18" customHeight="1" outlineLevel="2">
      <c r="A234" s="208" t="s">
        <v>546</v>
      </c>
      <c r="B234" s="438" t="s">
        <v>202</v>
      </c>
      <c r="C234" s="387"/>
      <c r="D234" s="206" t="s">
        <v>547</v>
      </c>
      <c r="E234" s="207"/>
      <c r="F234" s="207" t="s">
        <v>223</v>
      </c>
      <c r="G234" s="349"/>
      <c r="H234" s="208" t="str">
        <f t="shared" si="85"/>
        <v/>
      </c>
      <c r="I234" s="211" t="str">
        <f t="shared" si="86"/>
        <v/>
      </c>
      <c r="J234" s="208" t="str">
        <f t="shared" si="87"/>
        <v/>
      </c>
      <c r="K234" s="68"/>
      <c r="L234" s="209"/>
      <c r="N234" s="291"/>
      <c r="O234" s="291"/>
      <c r="P234" s="291"/>
      <c r="Q234" s="291"/>
    </row>
    <row r="235" spans="1:17" s="67" customFormat="1" ht="18" customHeight="1" outlineLevel="2">
      <c r="A235" s="208" t="s">
        <v>548</v>
      </c>
      <c r="B235" s="438" t="s">
        <v>202</v>
      </c>
      <c r="C235" s="387"/>
      <c r="D235" s="206" t="s">
        <v>549</v>
      </c>
      <c r="E235" s="207"/>
      <c r="F235" s="207" t="s">
        <v>223</v>
      </c>
      <c r="G235" s="349"/>
      <c r="H235" s="208" t="str">
        <f t="shared" si="85"/>
        <v/>
      </c>
      <c r="I235" s="211" t="str">
        <f t="shared" si="86"/>
        <v/>
      </c>
      <c r="J235" s="208" t="str">
        <f t="shared" si="87"/>
        <v/>
      </c>
      <c r="K235" s="68"/>
      <c r="L235" s="209"/>
      <c r="N235" s="291"/>
      <c r="O235" s="291"/>
      <c r="P235" s="291"/>
      <c r="Q235" s="291"/>
    </row>
    <row r="236" spans="1:17" s="67" customFormat="1" ht="18" customHeight="1" outlineLevel="2">
      <c r="A236" s="208" t="s">
        <v>550</v>
      </c>
      <c r="B236" s="438" t="s">
        <v>202</v>
      </c>
      <c r="C236" s="387"/>
      <c r="D236" s="206" t="s">
        <v>551</v>
      </c>
      <c r="E236" s="207"/>
      <c r="F236" s="207" t="s">
        <v>223</v>
      </c>
      <c r="G236" s="349"/>
      <c r="H236" s="208" t="str">
        <f t="shared" si="85"/>
        <v/>
      </c>
      <c r="I236" s="211" t="str">
        <f t="shared" si="86"/>
        <v/>
      </c>
      <c r="J236" s="208" t="str">
        <f t="shared" si="87"/>
        <v/>
      </c>
      <c r="K236" s="68"/>
      <c r="L236" s="209"/>
      <c r="N236" s="291"/>
      <c r="O236" s="291"/>
      <c r="P236" s="291"/>
      <c r="Q236" s="291"/>
    </row>
    <row r="237" spans="1:17" s="67" customFormat="1" ht="18" customHeight="1" outlineLevel="2">
      <c r="A237" s="208" t="s">
        <v>552</v>
      </c>
      <c r="B237" s="438" t="s">
        <v>202</v>
      </c>
      <c r="C237" s="387"/>
      <c r="D237" s="206" t="s">
        <v>553</v>
      </c>
      <c r="E237" s="207"/>
      <c r="F237" s="207" t="s">
        <v>223</v>
      </c>
      <c r="G237" s="349"/>
      <c r="H237" s="208" t="str">
        <f t="shared" si="85"/>
        <v/>
      </c>
      <c r="I237" s="211" t="str">
        <f t="shared" si="86"/>
        <v/>
      </c>
      <c r="J237" s="208" t="str">
        <f t="shared" si="87"/>
        <v/>
      </c>
      <c r="K237" s="68"/>
      <c r="L237" s="209"/>
      <c r="N237" s="291"/>
      <c r="O237" s="291"/>
      <c r="P237" s="291"/>
      <c r="Q237" s="291"/>
    </row>
    <row r="238" spans="1:17" s="67" customFormat="1" ht="18" customHeight="1" outlineLevel="2">
      <c r="A238" s="208" t="s">
        <v>554</v>
      </c>
      <c r="B238" s="438" t="s">
        <v>202</v>
      </c>
      <c r="C238" s="387"/>
      <c r="D238" s="206" t="s">
        <v>555</v>
      </c>
      <c r="E238" s="207"/>
      <c r="F238" s="207" t="s">
        <v>223</v>
      </c>
      <c r="G238" s="349"/>
      <c r="H238" s="208" t="str">
        <f t="shared" si="85"/>
        <v/>
      </c>
      <c r="I238" s="211" t="str">
        <f t="shared" si="86"/>
        <v/>
      </c>
      <c r="J238" s="208" t="str">
        <f t="shared" si="87"/>
        <v/>
      </c>
      <c r="K238" s="68"/>
      <c r="L238" s="209"/>
      <c r="N238" s="291"/>
      <c r="O238" s="291"/>
      <c r="P238" s="291"/>
      <c r="Q238" s="291"/>
    </row>
    <row r="239" spans="1:17" s="67" customFormat="1" ht="18" customHeight="1" outlineLevel="2">
      <c r="A239" s="208" t="s">
        <v>556</v>
      </c>
      <c r="B239" s="438" t="s">
        <v>202</v>
      </c>
      <c r="C239" s="387"/>
      <c r="D239" s="206" t="s">
        <v>530</v>
      </c>
      <c r="E239" s="207"/>
      <c r="F239" s="207" t="s">
        <v>350</v>
      </c>
      <c r="G239" s="349"/>
      <c r="H239" s="208" t="str">
        <f t="shared" si="85"/>
        <v/>
      </c>
      <c r="I239" s="211" t="str">
        <f t="shared" si="86"/>
        <v/>
      </c>
      <c r="J239" s="208" t="str">
        <f t="shared" si="87"/>
        <v/>
      </c>
      <c r="K239" s="68"/>
      <c r="L239" s="209"/>
      <c r="N239" s="291"/>
      <c r="O239" s="291"/>
      <c r="P239" s="291"/>
      <c r="Q239" s="291"/>
    </row>
    <row r="240" spans="1:17" s="67" customFormat="1" ht="18" customHeight="1" outlineLevel="2">
      <c r="A240" s="208" t="s">
        <v>557</v>
      </c>
      <c r="B240" s="438" t="s">
        <v>202</v>
      </c>
      <c r="C240" s="387"/>
      <c r="D240" s="206" t="s">
        <v>558</v>
      </c>
      <c r="E240" s="207"/>
      <c r="F240" s="207" t="s">
        <v>350</v>
      </c>
      <c r="G240" s="349"/>
      <c r="H240" s="208" t="str">
        <f t="shared" si="85"/>
        <v/>
      </c>
      <c r="I240" s="211" t="str">
        <f t="shared" si="86"/>
        <v/>
      </c>
      <c r="J240" s="208" t="str">
        <f t="shared" si="87"/>
        <v/>
      </c>
      <c r="K240" s="68"/>
      <c r="L240" s="209"/>
      <c r="N240" s="291"/>
      <c r="O240" s="291"/>
      <c r="P240" s="291"/>
      <c r="Q240" s="291"/>
    </row>
    <row r="241" spans="1:17" s="67" customFormat="1" ht="18" customHeight="1" outlineLevel="2">
      <c r="A241" s="208" t="s">
        <v>559</v>
      </c>
      <c r="B241" s="438" t="s">
        <v>202</v>
      </c>
      <c r="C241" s="387"/>
      <c r="D241" s="206" t="s">
        <v>560</v>
      </c>
      <c r="E241" s="207"/>
      <c r="F241" s="207" t="s">
        <v>350</v>
      </c>
      <c r="G241" s="349"/>
      <c r="H241" s="208" t="str">
        <f t="shared" si="85"/>
        <v/>
      </c>
      <c r="I241" s="211" t="str">
        <f t="shared" si="86"/>
        <v/>
      </c>
      <c r="J241" s="208" t="str">
        <f t="shared" si="87"/>
        <v/>
      </c>
      <c r="K241" s="68"/>
      <c r="L241" s="209"/>
      <c r="N241" s="291"/>
      <c r="O241" s="291"/>
      <c r="P241" s="291"/>
      <c r="Q241" s="291"/>
    </row>
    <row r="242" spans="1:17" s="67" customFormat="1" ht="18" customHeight="1" outlineLevel="2">
      <c r="A242" s="208" t="s">
        <v>561</v>
      </c>
      <c r="B242" s="438" t="s">
        <v>202</v>
      </c>
      <c r="C242" s="387"/>
      <c r="D242" s="206" t="s">
        <v>562</v>
      </c>
      <c r="E242" s="207"/>
      <c r="F242" s="207" t="s">
        <v>350</v>
      </c>
      <c r="G242" s="349"/>
      <c r="H242" s="208" t="str">
        <f t="shared" si="85"/>
        <v/>
      </c>
      <c r="I242" s="211" t="str">
        <f t="shared" si="86"/>
        <v/>
      </c>
      <c r="J242" s="208" t="str">
        <f t="shared" si="87"/>
        <v/>
      </c>
      <c r="K242" s="68"/>
      <c r="L242" s="209"/>
      <c r="N242" s="291"/>
      <c r="O242" s="291"/>
      <c r="P242" s="291"/>
      <c r="Q242" s="291"/>
    </row>
    <row r="243" spans="1:17" s="67" customFormat="1" ht="18" customHeight="1" outlineLevel="2">
      <c r="A243" s="208" t="s">
        <v>563</v>
      </c>
      <c r="B243" s="438" t="s">
        <v>202</v>
      </c>
      <c r="C243" s="387"/>
      <c r="D243" s="206"/>
      <c r="E243" s="207"/>
      <c r="F243" s="207"/>
      <c r="G243" s="349"/>
      <c r="H243" s="208" t="str">
        <f t="shared" si="85"/>
        <v/>
      </c>
      <c r="I243" s="211" t="str">
        <f t="shared" si="86"/>
        <v/>
      </c>
      <c r="J243" s="208" t="str">
        <f t="shared" si="87"/>
        <v/>
      </c>
      <c r="K243" s="68"/>
      <c r="L243" s="209"/>
      <c r="N243" s="291"/>
      <c r="O243" s="291"/>
      <c r="P243" s="291"/>
      <c r="Q243" s="291"/>
    </row>
    <row r="244" spans="1:17" s="67" customFormat="1" ht="18" customHeight="1" outlineLevel="2">
      <c r="A244" s="208" t="s">
        <v>564</v>
      </c>
      <c r="B244" s="438" t="s">
        <v>202</v>
      </c>
      <c r="C244" s="387"/>
      <c r="D244" s="206"/>
      <c r="E244" s="207"/>
      <c r="F244" s="207"/>
      <c r="G244" s="349"/>
      <c r="H244" s="208" t="str">
        <f t="shared" si="85"/>
        <v/>
      </c>
      <c r="I244" s="211" t="str">
        <f t="shared" si="86"/>
        <v/>
      </c>
      <c r="J244" s="208" t="str">
        <f t="shared" si="87"/>
        <v/>
      </c>
      <c r="K244" s="68"/>
      <c r="L244" s="209"/>
      <c r="N244" s="291"/>
      <c r="O244" s="291"/>
      <c r="P244" s="291"/>
      <c r="Q244" s="291"/>
    </row>
    <row r="245" spans="1:17" s="67" customFormat="1" ht="18" customHeight="1" outlineLevel="2">
      <c r="A245" s="208" t="s">
        <v>565</v>
      </c>
      <c r="B245" s="438" t="s">
        <v>202</v>
      </c>
      <c r="C245" s="387"/>
      <c r="D245" s="206"/>
      <c r="E245" s="207"/>
      <c r="F245" s="207"/>
      <c r="G245" s="349"/>
      <c r="H245" s="208" t="str">
        <f t="shared" ref="H245:H246" si="88">IF(E245=0,"",G245*E245)</f>
        <v/>
      </c>
      <c r="I245" s="211" t="str">
        <f t="shared" ref="I245:I246" si="89">IF(G245="","",G245*(1+$H$8))</f>
        <v/>
      </c>
      <c r="J245" s="208" t="str">
        <f t="shared" ref="J245:J246" si="90">IF(E245=0,"",I245*E245)</f>
        <v/>
      </c>
      <c r="K245" s="68"/>
      <c r="L245" s="209"/>
      <c r="N245" s="291"/>
      <c r="O245" s="291"/>
      <c r="P245" s="291"/>
      <c r="Q245" s="291"/>
    </row>
    <row r="246" spans="1:17" s="67" customFormat="1" ht="18" customHeight="1" outlineLevel="2">
      <c r="A246" s="208" t="s">
        <v>566</v>
      </c>
      <c r="B246" s="438" t="s">
        <v>202</v>
      </c>
      <c r="C246" s="387"/>
      <c r="D246" s="206"/>
      <c r="E246" s="207"/>
      <c r="F246" s="207"/>
      <c r="G246" s="349"/>
      <c r="H246" s="208" t="str">
        <f t="shared" si="88"/>
        <v/>
      </c>
      <c r="I246" s="211" t="str">
        <f t="shared" si="89"/>
        <v/>
      </c>
      <c r="J246" s="208" t="str">
        <f t="shared" si="90"/>
        <v/>
      </c>
      <c r="K246" s="68"/>
      <c r="L246" s="209"/>
      <c r="N246" s="291"/>
      <c r="O246" s="291"/>
      <c r="P246" s="291"/>
      <c r="Q246" s="291"/>
    </row>
    <row r="247" spans="1:17" s="67" customFormat="1" ht="18" customHeight="1" outlineLevel="2">
      <c r="A247" s="208" t="s">
        <v>567</v>
      </c>
      <c r="B247" s="438" t="s">
        <v>202</v>
      </c>
      <c r="C247" s="387"/>
      <c r="D247" s="206"/>
      <c r="E247" s="207"/>
      <c r="F247" s="207"/>
      <c r="G247" s="211"/>
      <c r="H247" s="208" t="str">
        <f t="shared" si="85"/>
        <v/>
      </c>
      <c r="I247" s="211" t="str">
        <f t="shared" si="86"/>
        <v/>
      </c>
      <c r="J247" s="208" t="str">
        <f t="shared" si="87"/>
        <v/>
      </c>
      <c r="K247" s="68"/>
      <c r="L247" s="209"/>
      <c r="N247" s="291"/>
      <c r="O247" s="291"/>
      <c r="P247" s="291"/>
      <c r="Q247" s="291"/>
    </row>
    <row r="248" spans="1:17" s="67" customFormat="1" ht="18" customHeight="1" outlineLevel="1">
      <c r="A248" s="552" t="s">
        <v>127</v>
      </c>
      <c r="B248" s="553"/>
      <c r="C248" s="554"/>
      <c r="D248" s="542" t="s">
        <v>568</v>
      </c>
      <c r="E248" s="543"/>
      <c r="F248" s="543"/>
      <c r="G248" s="544"/>
      <c r="H248" s="545">
        <f>SUM(H249:H270)</f>
        <v>0</v>
      </c>
      <c r="I248" s="546"/>
      <c r="J248" s="545">
        <f>SUM(J249:J270)</f>
        <v>0</v>
      </c>
      <c r="K248" s="68"/>
      <c r="L248" s="547"/>
      <c r="N248" s="291"/>
      <c r="O248" s="291"/>
      <c r="P248" s="291"/>
      <c r="Q248" s="291"/>
    </row>
    <row r="249" spans="1:17" s="67" customFormat="1" ht="18" customHeight="1" outlineLevel="2">
      <c r="A249" s="208" t="s">
        <v>569</v>
      </c>
      <c r="B249" s="438" t="s">
        <v>202</v>
      </c>
      <c r="C249" s="387"/>
      <c r="D249" s="206" t="s">
        <v>570</v>
      </c>
      <c r="E249" s="207"/>
      <c r="F249" s="207" t="s">
        <v>350</v>
      </c>
      <c r="G249" s="349"/>
      <c r="H249" s="208" t="str">
        <f t="shared" ref="H249:H270" si="91">IF(E249=0,"",G249*E249)</f>
        <v/>
      </c>
      <c r="I249" s="211" t="str">
        <f t="shared" ref="I249:I270" si="92">IF(G249="","",G249*(1+$H$8))</f>
        <v/>
      </c>
      <c r="J249" s="208" t="str">
        <f t="shared" ref="J249:J270" si="93">IF(E249=0,"",I249*E249)</f>
        <v/>
      </c>
      <c r="K249" s="68"/>
      <c r="L249" s="209"/>
      <c r="N249" s="291"/>
      <c r="O249" s="291"/>
      <c r="P249" s="291"/>
      <c r="Q249" s="291"/>
    </row>
    <row r="250" spans="1:17" s="67" customFormat="1" ht="18" customHeight="1" outlineLevel="2">
      <c r="A250" s="208" t="s">
        <v>571</v>
      </c>
      <c r="B250" s="438" t="s">
        <v>202</v>
      </c>
      <c r="C250" s="387"/>
      <c r="D250" s="206" t="s">
        <v>572</v>
      </c>
      <c r="E250" s="207"/>
      <c r="F250" s="207" t="s">
        <v>259</v>
      </c>
      <c r="G250" s="349"/>
      <c r="H250" s="208" t="str">
        <f t="shared" si="91"/>
        <v/>
      </c>
      <c r="I250" s="211" t="str">
        <f t="shared" si="92"/>
        <v/>
      </c>
      <c r="J250" s="208" t="str">
        <f t="shared" si="93"/>
        <v/>
      </c>
      <c r="K250" s="68"/>
      <c r="L250" s="209"/>
      <c r="N250" s="291"/>
      <c r="O250" s="291"/>
      <c r="P250" s="291"/>
      <c r="Q250" s="291"/>
    </row>
    <row r="251" spans="1:17" s="67" customFormat="1" ht="18" customHeight="1" outlineLevel="2">
      <c r="A251" s="208" t="s">
        <v>573</v>
      </c>
      <c r="B251" s="438" t="s">
        <v>202</v>
      </c>
      <c r="C251" s="387"/>
      <c r="D251" s="206" t="s">
        <v>574</v>
      </c>
      <c r="E251" s="207"/>
      <c r="F251" s="207" t="s">
        <v>350</v>
      </c>
      <c r="G251" s="349"/>
      <c r="H251" s="208" t="str">
        <f t="shared" si="91"/>
        <v/>
      </c>
      <c r="I251" s="211" t="str">
        <f t="shared" si="92"/>
        <v/>
      </c>
      <c r="J251" s="208" t="str">
        <f t="shared" si="93"/>
        <v/>
      </c>
      <c r="K251" s="68"/>
      <c r="L251" s="209"/>
      <c r="N251" s="291"/>
      <c r="O251" s="291"/>
      <c r="P251" s="291"/>
      <c r="Q251" s="291"/>
    </row>
    <row r="252" spans="1:17" s="67" customFormat="1" ht="18" customHeight="1" outlineLevel="2">
      <c r="A252" s="208" t="s">
        <v>575</v>
      </c>
      <c r="B252" s="438" t="s">
        <v>202</v>
      </c>
      <c r="C252" s="387"/>
      <c r="D252" s="206" t="s">
        <v>576</v>
      </c>
      <c r="E252" s="207"/>
      <c r="F252" s="207" t="s">
        <v>259</v>
      </c>
      <c r="G252" s="349"/>
      <c r="H252" s="208" t="str">
        <f t="shared" si="91"/>
        <v/>
      </c>
      <c r="I252" s="211" t="str">
        <f t="shared" si="92"/>
        <v/>
      </c>
      <c r="J252" s="208" t="str">
        <f t="shared" si="93"/>
        <v/>
      </c>
      <c r="K252" s="68"/>
      <c r="L252" s="209"/>
      <c r="N252" s="291"/>
      <c r="O252" s="291"/>
      <c r="P252" s="291"/>
      <c r="Q252" s="291"/>
    </row>
    <row r="253" spans="1:17" s="67" customFormat="1" ht="18" customHeight="1" outlineLevel="2">
      <c r="A253" s="208" t="s">
        <v>577</v>
      </c>
      <c r="B253" s="438" t="s">
        <v>202</v>
      </c>
      <c r="C253" s="387"/>
      <c r="D253" s="206" t="s">
        <v>578</v>
      </c>
      <c r="E253" s="207"/>
      <c r="F253" s="207" t="s">
        <v>350</v>
      </c>
      <c r="G253" s="349"/>
      <c r="H253" s="208" t="str">
        <f t="shared" si="91"/>
        <v/>
      </c>
      <c r="I253" s="211" t="str">
        <f t="shared" si="92"/>
        <v/>
      </c>
      <c r="J253" s="208" t="str">
        <f t="shared" si="93"/>
        <v/>
      </c>
      <c r="K253" s="68"/>
      <c r="L253" s="209"/>
      <c r="N253" s="291"/>
      <c r="O253" s="291"/>
      <c r="P253" s="291"/>
      <c r="Q253" s="291"/>
    </row>
    <row r="254" spans="1:17" s="67" customFormat="1" ht="18" customHeight="1" outlineLevel="2">
      <c r="A254" s="208" t="s">
        <v>579</v>
      </c>
      <c r="B254" s="438" t="s">
        <v>202</v>
      </c>
      <c r="C254" s="387"/>
      <c r="D254" s="206" t="s">
        <v>580</v>
      </c>
      <c r="E254" s="207"/>
      <c r="F254" s="207" t="s">
        <v>350</v>
      </c>
      <c r="G254" s="349"/>
      <c r="H254" s="208" t="str">
        <f t="shared" si="91"/>
        <v/>
      </c>
      <c r="I254" s="211" t="str">
        <f t="shared" si="92"/>
        <v/>
      </c>
      <c r="J254" s="208" t="str">
        <f t="shared" si="93"/>
        <v/>
      </c>
      <c r="K254" s="68"/>
      <c r="L254" s="209"/>
      <c r="N254" s="291"/>
      <c r="O254" s="291"/>
      <c r="P254" s="291"/>
      <c r="Q254" s="291"/>
    </row>
    <row r="255" spans="1:17" s="67" customFormat="1" ht="18" customHeight="1" outlineLevel="2">
      <c r="A255" s="208" t="s">
        <v>581</v>
      </c>
      <c r="B255" s="438" t="s">
        <v>202</v>
      </c>
      <c r="C255" s="387"/>
      <c r="D255" s="206" t="s">
        <v>582</v>
      </c>
      <c r="E255" s="207"/>
      <c r="F255" s="207" t="s">
        <v>350</v>
      </c>
      <c r="G255" s="349"/>
      <c r="H255" s="208" t="str">
        <f t="shared" si="91"/>
        <v/>
      </c>
      <c r="I255" s="211" t="str">
        <f t="shared" si="92"/>
        <v/>
      </c>
      <c r="J255" s="208" t="str">
        <f t="shared" si="93"/>
        <v/>
      </c>
      <c r="K255" s="68"/>
      <c r="L255" s="209"/>
      <c r="N255" s="291"/>
      <c r="O255" s="291"/>
      <c r="P255" s="291"/>
      <c r="Q255" s="291"/>
    </row>
    <row r="256" spans="1:17" s="67" customFormat="1" ht="18" customHeight="1" outlineLevel="2">
      <c r="A256" s="208" t="s">
        <v>583</v>
      </c>
      <c r="B256" s="438" t="s">
        <v>202</v>
      </c>
      <c r="C256" s="387"/>
      <c r="D256" s="206" t="s">
        <v>584</v>
      </c>
      <c r="E256" s="207"/>
      <c r="F256" s="207" t="s">
        <v>259</v>
      </c>
      <c r="G256" s="349"/>
      <c r="H256" s="208" t="str">
        <f t="shared" si="91"/>
        <v/>
      </c>
      <c r="I256" s="211" t="str">
        <f t="shared" si="92"/>
        <v/>
      </c>
      <c r="J256" s="208" t="str">
        <f t="shared" si="93"/>
        <v/>
      </c>
      <c r="K256" s="68"/>
      <c r="L256" s="209"/>
      <c r="N256" s="291"/>
      <c r="O256" s="291"/>
      <c r="P256" s="291"/>
      <c r="Q256" s="291"/>
    </row>
    <row r="257" spans="1:17" s="67" customFormat="1" ht="18" customHeight="1" outlineLevel="2">
      <c r="A257" s="208" t="s">
        <v>585</v>
      </c>
      <c r="B257" s="438" t="s">
        <v>202</v>
      </c>
      <c r="C257" s="387"/>
      <c r="D257" s="206" t="s">
        <v>586</v>
      </c>
      <c r="E257" s="207"/>
      <c r="F257" s="207" t="s">
        <v>259</v>
      </c>
      <c r="G257" s="349"/>
      <c r="H257" s="208" t="str">
        <f t="shared" si="91"/>
        <v/>
      </c>
      <c r="I257" s="211" t="str">
        <f t="shared" si="92"/>
        <v/>
      </c>
      <c r="J257" s="208" t="str">
        <f t="shared" si="93"/>
        <v/>
      </c>
      <c r="K257" s="68"/>
      <c r="L257" s="209"/>
      <c r="N257" s="291"/>
      <c r="O257" s="291"/>
      <c r="P257" s="291"/>
      <c r="Q257" s="291"/>
    </row>
    <row r="258" spans="1:17" s="67" customFormat="1" ht="18" customHeight="1" outlineLevel="2">
      <c r="A258" s="208" t="s">
        <v>587</v>
      </c>
      <c r="B258" s="438" t="s">
        <v>202</v>
      </c>
      <c r="C258" s="387"/>
      <c r="D258" s="206" t="s">
        <v>588</v>
      </c>
      <c r="E258" s="207"/>
      <c r="F258" s="207" t="s">
        <v>259</v>
      </c>
      <c r="G258" s="211"/>
      <c r="H258" s="208" t="str">
        <f t="shared" si="91"/>
        <v/>
      </c>
      <c r="I258" s="211" t="str">
        <f t="shared" si="92"/>
        <v/>
      </c>
      <c r="J258" s="208" t="str">
        <f t="shared" si="93"/>
        <v/>
      </c>
      <c r="K258" s="68"/>
      <c r="L258" s="209"/>
      <c r="N258" s="291"/>
      <c r="O258" s="291"/>
      <c r="P258" s="291"/>
      <c r="Q258" s="291"/>
    </row>
    <row r="259" spans="1:17" s="67" customFormat="1" ht="18" customHeight="1" outlineLevel="2">
      <c r="A259" s="208" t="s">
        <v>589</v>
      </c>
      <c r="B259" s="438" t="s">
        <v>202</v>
      </c>
      <c r="C259" s="387"/>
      <c r="D259" s="206" t="s">
        <v>590</v>
      </c>
      <c r="E259" s="207"/>
      <c r="F259" s="207" t="s">
        <v>259</v>
      </c>
      <c r="G259" s="211"/>
      <c r="H259" s="208" t="str">
        <f t="shared" si="91"/>
        <v/>
      </c>
      <c r="I259" s="211" t="str">
        <f t="shared" si="92"/>
        <v/>
      </c>
      <c r="J259" s="208" t="str">
        <f t="shared" si="93"/>
        <v/>
      </c>
      <c r="K259" s="68"/>
      <c r="L259" s="209"/>
      <c r="N259" s="291"/>
      <c r="O259" s="291"/>
      <c r="P259" s="291"/>
      <c r="Q259" s="291"/>
    </row>
    <row r="260" spans="1:17" s="67" customFormat="1" ht="18" customHeight="1" outlineLevel="2">
      <c r="A260" s="208" t="s">
        <v>591</v>
      </c>
      <c r="B260" s="438" t="s">
        <v>202</v>
      </c>
      <c r="C260" s="387"/>
      <c r="D260" s="206" t="s">
        <v>592</v>
      </c>
      <c r="E260" s="207"/>
      <c r="F260" s="207" t="s">
        <v>259</v>
      </c>
      <c r="G260" s="211"/>
      <c r="H260" s="208" t="str">
        <f t="shared" si="91"/>
        <v/>
      </c>
      <c r="I260" s="211" t="str">
        <f t="shared" si="92"/>
        <v/>
      </c>
      <c r="J260" s="208" t="str">
        <f t="shared" si="93"/>
        <v/>
      </c>
      <c r="K260" s="68"/>
      <c r="L260" s="209"/>
      <c r="N260" s="291"/>
      <c r="O260" s="291"/>
      <c r="P260" s="291"/>
      <c r="Q260" s="291"/>
    </row>
    <row r="261" spans="1:17" s="67" customFormat="1" ht="18" customHeight="1" outlineLevel="2">
      <c r="A261" s="208" t="s">
        <v>593</v>
      </c>
      <c r="B261" s="438" t="s">
        <v>202</v>
      </c>
      <c r="C261" s="387"/>
      <c r="D261" s="206" t="s">
        <v>594</v>
      </c>
      <c r="E261" s="207"/>
      <c r="F261" s="207" t="s">
        <v>259</v>
      </c>
      <c r="G261" s="211"/>
      <c r="H261" s="208" t="str">
        <f t="shared" si="91"/>
        <v/>
      </c>
      <c r="I261" s="211" t="str">
        <f t="shared" si="92"/>
        <v/>
      </c>
      <c r="J261" s="208" t="str">
        <f t="shared" si="93"/>
        <v/>
      </c>
      <c r="K261" s="68"/>
      <c r="L261" s="209"/>
      <c r="N261" s="291"/>
      <c r="O261" s="291"/>
      <c r="P261" s="291"/>
      <c r="Q261" s="291"/>
    </row>
    <row r="262" spans="1:17" s="67" customFormat="1" ht="18" customHeight="1" outlineLevel="2">
      <c r="A262" s="208" t="s">
        <v>595</v>
      </c>
      <c r="B262" s="438" t="s">
        <v>202</v>
      </c>
      <c r="C262" s="387"/>
      <c r="D262" s="206" t="s">
        <v>596</v>
      </c>
      <c r="E262" s="207"/>
      <c r="F262" s="207" t="s">
        <v>350</v>
      </c>
      <c r="G262" s="211"/>
      <c r="H262" s="208" t="str">
        <f t="shared" si="91"/>
        <v/>
      </c>
      <c r="I262" s="211" t="str">
        <f t="shared" si="92"/>
        <v/>
      </c>
      <c r="J262" s="208" t="str">
        <f t="shared" si="93"/>
        <v/>
      </c>
      <c r="K262" s="68"/>
      <c r="L262" s="209"/>
      <c r="N262" s="291"/>
      <c r="O262" s="291"/>
      <c r="P262" s="291"/>
      <c r="Q262" s="291"/>
    </row>
    <row r="263" spans="1:17" s="67" customFormat="1" ht="18" customHeight="1" outlineLevel="2">
      <c r="A263" s="208" t="s">
        <v>597</v>
      </c>
      <c r="B263" s="438" t="s">
        <v>202</v>
      </c>
      <c r="C263" s="387"/>
      <c r="D263" s="206" t="s">
        <v>598</v>
      </c>
      <c r="E263" s="207"/>
      <c r="F263" s="207" t="s">
        <v>259</v>
      </c>
      <c r="G263" s="211"/>
      <c r="H263" s="208" t="str">
        <f t="shared" si="91"/>
        <v/>
      </c>
      <c r="I263" s="211" t="str">
        <f t="shared" si="92"/>
        <v/>
      </c>
      <c r="J263" s="208" t="str">
        <f t="shared" si="93"/>
        <v/>
      </c>
      <c r="K263" s="68"/>
      <c r="L263" s="209"/>
      <c r="N263" s="291"/>
      <c r="O263" s="291"/>
      <c r="P263" s="291"/>
      <c r="Q263" s="291"/>
    </row>
    <row r="264" spans="1:17" s="67" customFormat="1" ht="18" customHeight="1" outlineLevel="2">
      <c r="A264" s="208" t="s">
        <v>599</v>
      </c>
      <c r="B264" s="438" t="s">
        <v>202</v>
      </c>
      <c r="C264" s="387"/>
      <c r="D264" s="206" t="s">
        <v>600</v>
      </c>
      <c r="E264" s="207"/>
      <c r="F264" s="207" t="s">
        <v>259</v>
      </c>
      <c r="G264" s="211"/>
      <c r="H264" s="208" t="str">
        <f t="shared" si="91"/>
        <v/>
      </c>
      <c r="I264" s="211" t="str">
        <f t="shared" si="92"/>
        <v/>
      </c>
      <c r="J264" s="208" t="str">
        <f t="shared" si="93"/>
        <v/>
      </c>
      <c r="K264" s="68"/>
      <c r="L264" s="209"/>
      <c r="N264" s="291"/>
      <c r="O264" s="291"/>
      <c r="P264" s="291"/>
      <c r="Q264" s="291"/>
    </row>
    <row r="265" spans="1:17" s="67" customFormat="1" ht="18" customHeight="1" outlineLevel="2">
      <c r="A265" s="208" t="s">
        <v>601</v>
      </c>
      <c r="B265" s="438" t="s">
        <v>202</v>
      </c>
      <c r="C265" s="387"/>
      <c r="D265" s="206" t="s">
        <v>602</v>
      </c>
      <c r="E265" s="207"/>
      <c r="F265" s="207" t="s">
        <v>259</v>
      </c>
      <c r="G265" s="211"/>
      <c r="H265" s="208" t="str">
        <f t="shared" si="91"/>
        <v/>
      </c>
      <c r="I265" s="211" t="str">
        <f t="shared" si="92"/>
        <v/>
      </c>
      <c r="J265" s="208" t="str">
        <f t="shared" si="93"/>
        <v/>
      </c>
      <c r="K265" s="68"/>
      <c r="L265" s="209"/>
      <c r="N265" s="291"/>
      <c r="O265" s="291"/>
      <c r="P265" s="291"/>
      <c r="Q265" s="291"/>
    </row>
    <row r="266" spans="1:17" s="67" customFormat="1" ht="18" customHeight="1" outlineLevel="2">
      <c r="A266" s="208" t="s">
        <v>603</v>
      </c>
      <c r="B266" s="438" t="s">
        <v>202</v>
      </c>
      <c r="C266" s="387"/>
      <c r="D266" s="206"/>
      <c r="E266" s="207"/>
      <c r="F266" s="207"/>
      <c r="G266" s="211"/>
      <c r="H266" s="208" t="str">
        <f t="shared" si="91"/>
        <v/>
      </c>
      <c r="I266" s="211" t="str">
        <f t="shared" si="92"/>
        <v/>
      </c>
      <c r="J266" s="208" t="str">
        <f t="shared" si="93"/>
        <v/>
      </c>
      <c r="K266" s="68"/>
      <c r="L266" s="209"/>
      <c r="N266" s="291"/>
      <c r="O266" s="291"/>
      <c r="P266" s="291"/>
      <c r="Q266" s="291"/>
    </row>
    <row r="267" spans="1:17" s="67" customFormat="1" ht="18" customHeight="1" outlineLevel="2">
      <c r="A267" s="208" t="s">
        <v>604</v>
      </c>
      <c r="B267" s="438" t="s">
        <v>202</v>
      </c>
      <c r="C267" s="387"/>
      <c r="D267" s="206"/>
      <c r="E267" s="207"/>
      <c r="F267" s="207"/>
      <c r="G267" s="211"/>
      <c r="H267" s="208" t="str">
        <f t="shared" si="91"/>
        <v/>
      </c>
      <c r="I267" s="211" t="str">
        <f t="shared" si="92"/>
        <v/>
      </c>
      <c r="J267" s="208" t="str">
        <f t="shared" si="93"/>
        <v/>
      </c>
      <c r="K267" s="68"/>
      <c r="L267" s="209"/>
      <c r="N267" s="291"/>
      <c r="O267" s="291"/>
      <c r="P267" s="291"/>
      <c r="Q267" s="291"/>
    </row>
    <row r="268" spans="1:17" s="67" customFormat="1" ht="18" customHeight="1" outlineLevel="2">
      <c r="A268" s="208" t="s">
        <v>605</v>
      </c>
      <c r="B268" s="438" t="s">
        <v>202</v>
      </c>
      <c r="C268" s="387"/>
      <c r="D268" s="206"/>
      <c r="E268" s="207"/>
      <c r="F268" s="207"/>
      <c r="G268" s="211"/>
      <c r="H268" s="208" t="str">
        <f t="shared" ref="H268:H269" si="94">IF(E268=0,"",G268*E268)</f>
        <v/>
      </c>
      <c r="I268" s="211" t="str">
        <f t="shared" ref="I268:I269" si="95">IF(G268="","",G268*(1+$H$8))</f>
        <v/>
      </c>
      <c r="J268" s="208" t="str">
        <f t="shared" ref="J268:J269" si="96">IF(E268=0,"",I268*E268)</f>
        <v/>
      </c>
      <c r="K268" s="68"/>
      <c r="L268" s="209"/>
      <c r="N268" s="291"/>
      <c r="O268" s="291"/>
      <c r="P268" s="291"/>
      <c r="Q268" s="291"/>
    </row>
    <row r="269" spans="1:17" s="67" customFormat="1" ht="18" customHeight="1" outlineLevel="2">
      <c r="A269" s="208" t="s">
        <v>606</v>
      </c>
      <c r="B269" s="438" t="s">
        <v>202</v>
      </c>
      <c r="C269" s="387"/>
      <c r="D269" s="206"/>
      <c r="E269" s="207"/>
      <c r="F269" s="207"/>
      <c r="G269" s="211"/>
      <c r="H269" s="208" t="str">
        <f t="shared" si="94"/>
        <v/>
      </c>
      <c r="I269" s="211" t="str">
        <f t="shared" si="95"/>
        <v/>
      </c>
      <c r="J269" s="208" t="str">
        <f t="shared" si="96"/>
        <v/>
      </c>
      <c r="K269" s="68"/>
      <c r="L269" s="209"/>
      <c r="N269" s="291"/>
      <c r="O269" s="291"/>
      <c r="P269" s="291"/>
      <c r="Q269" s="291"/>
    </row>
    <row r="270" spans="1:17" s="67" customFormat="1" ht="18" customHeight="1" outlineLevel="2">
      <c r="A270" s="208" t="s">
        <v>607</v>
      </c>
      <c r="B270" s="438" t="s">
        <v>202</v>
      </c>
      <c r="C270" s="387"/>
      <c r="D270" s="206"/>
      <c r="E270" s="207"/>
      <c r="F270" s="207"/>
      <c r="G270" s="211"/>
      <c r="H270" s="208" t="str">
        <f t="shared" si="91"/>
        <v/>
      </c>
      <c r="I270" s="211" t="str">
        <f t="shared" si="92"/>
        <v/>
      </c>
      <c r="J270" s="208" t="str">
        <f t="shared" si="93"/>
        <v/>
      </c>
      <c r="K270" s="68"/>
      <c r="L270" s="209"/>
      <c r="N270" s="291"/>
      <c r="O270" s="291"/>
      <c r="P270" s="291"/>
      <c r="Q270" s="291"/>
    </row>
    <row r="271" spans="1:17" s="67" customFormat="1" ht="18" customHeight="1" outlineLevel="1">
      <c r="A271" s="552" t="s">
        <v>128</v>
      </c>
      <c r="B271" s="553"/>
      <c r="C271" s="554"/>
      <c r="D271" s="542" t="s">
        <v>608</v>
      </c>
      <c r="E271" s="543"/>
      <c r="F271" s="543"/>
      <c r="G271" s="544"/>
      <c r="H271" s="545">
        <f>SUM(H272:H321)</f>
        <v>0</v>
      </c>
      <c r="I271" s="546"/>
      <c r="J271" s="545">
        <f>SUM(J272:J321)</f>
        <v>0</v>
      </c>
      <c r="K271" s="68"/>
      <c r="L271" s="547"/>
      <c r="N271" s="291"/>
      <c r="O271" s="291"/>
      <c r="P271" s="291"/>
      <c r="Q271" s="291"/>
    </row>
    <row r="272" spans="1:17" s="67" customFormat="1" ht="18" customHeight="1" outlineLevel="1">
      <c r="A272" s="555" t="s">
        <v>609</v>
      </c>
      <c r="B272" s="556"/>
      <c r="C272" s="557"/>
      <c r="D272" s="548" t="s">
        <v>610</v>
      </c>
      <c r="E272" s="549"/>
      <c r="F272" s="549"/>
      <c r="G272" s="550"/>
      <c r="H272" s="550" t="str">
        <f t="shared" ref="H272:H284" si="97">IF(E272=0,"",G272*E272)</f>
        <v/>
      </c>
      <c r="I272" s="550" t="str">
        <f t="shared" ref="I272" si="98">IF(G272=0,"",G272*(1+$H$8))</f>
        <v/>
      </c>
      <c r="J272" s="550" t="str">
        <f t="shared" ref="J272:J284" si="99">IF(E272=0,"",I272*E272)</f>
        <v/>
      </c>
      <c r="K272" s="68"/>
      <c r="L272" s="551"/>
      <c r="N272" s="291"/>
      <c r="O272" s="291"/>
      <c r="P272" s="291"/>
      <c r="Q272" s="291"/>
    </row>
    <row r="273" spans="1:17" s="67" customFormat="1" ht="18" customHeight="1" outlineLevel="2">
      <c r="A273" s="208" t="s">
        <v>611</v>
      </c>
      <c r="B273" s="438" t="s">
        <v>202</v>
      </c>
      <c r="C273" s="387"/>
      <c r="D273" s="206" t="s">
        <v>612</v>
      </c>
      <c r="E273" s="207"/>
      <c r="F273" s="207" t="s">
        <v>259</v>
      </c>
      <c r="G273" s="211"/>
      <c r="H273" s="208" t="str">
        <f t="shared" si="97"/>
        <v/>
      </c>
      <c r="I273" s="211" t="str">
        <f t="shared" ref="I273:I284" si="100">IF(G273="","",G273*(1+$H$8))</f>
        <v/>
      </c>
      <c r="J273" s="208" t="str">
        <f t="shared" si="99"/>
        <v/>
      </c>
      <c r="K273" s="68"/>
      <c r="L273" s="209"/>
      <c r="N273" s="291"/>
      <c r="O273" s="291"/>
      <c r="P273" s="291"/>
      <c r="Q273" s="291"/>
    </row>
    <row r="274" spans="1:17" s="67" customFormat="1" ht="18" customHeight="1" outlineLevel="2">
      <c r="A274" s="208" t="s">
        <v>613</v>
      </c>
      <c r="B274" s="438" t="s">
        <v>202</v>
      </c>
      <c r="C274" s="387"/>
      <c r="D274" s="206" t="s">
        <v>614</v>
      </c>
      <c r="E274" s="207"/>
      <c r="F274" s="207" t="s">
        <v>259</v>
      </c>
      <c r="G274" s="349"/>
      <c r="H274" s="208" t="str">
        <f t="shared" si="97"/>
        <v/>
      </c>
      <c r="I274" s="211" t="str">
        <f t="shared" si="100"/>
        <v/>
      </c>
      <c r="J274" s="208" t="str">
        <f t="shared" si="99"/>
        <v/>
      </c>
      <c r="K274" s="68"/>
      <c r="L274" s="209"/>
      <c r="N274" s="291"/>
      <c r="O274" s="291"/>
      <c r="P274" s="291"/>
      <c r="Q274" s="291"/>
    </row>
    <row r="275" spans="1:17" s="67" customFormat="1" ht="18" customHeight="1" outlineLevel="2">
      <c r="A275" s="208" t="s">
        <v>615</v>
      </c>
      <c r="B275" s="438" t="s">
        <v>202</v>
      </c>
      <c r="C275" s="387"/>
      <c r="D275" s="206" t="s">
        <v>616</v>
      </c>
      <c r="E275" s="207"/>
      <c r="F275" s="207" t="s">
        <v>259</v>
      </c>
      <c r="G275" s="349"/>
      <c r="H275" s="208" t="str">
        <f t="shared" si="97"/>
        <v/>
      </c>
      <c r="I275" s="211" t="str">
        <f t="shared" si="100"/>
        <v/>
      </c>
      <c r="J275" s="208" t="str">
        <f t="shared" si="99"/>
        <v/>
      </c>
      <c r="K275" s="68"/>
      <c r="L275" s="209"/>
      <c r="N275" s="291"/>
      <c r="O275" s="291"/>
      <c r="P275" s="291"/>
      <c r="Q275" s="291"/>
    </row>
    <row r="276" spans="1:17" s="67" customFormat="1" ht="18" customHeight="1" outlineLevel="2">
      <c r="A276" s="208" t="s">
        <v>617</v>
      </c>
      <c r="B276" s="438" t="s">
        <v>202</v>
      </c>
      <c r="C276" s="387"/>
      <c r="D276" s="206" t="s">
        <v>618</v>
      </c>
      <c r="E276" s="207"/>
      <c r="F276" s="207" t="s">
        <v>259</v>
      </c>
      <c r="G276" s="349"/>
      <c r="H276" s="208" t="str">
        <f t="shared" si="97"/>
        <v/>
      </c>
      <c r="I276" s="211" t="str">
        <f t="shared" si="100"/>
        <v/>
      </c>
      <c r="J276" s="208" t="str">
        <f t="shared" si="99"/>
        <v/>
      </c>
      <c r="K276" s="68"/>
      <c r="L276" s="209"/>
      <c r="N276" s="291"/>
      <c r="O276" s="291"/>
      <c r="P276" s="291"/>
      <c r="Q276" s="291"/>
    </row>
    <row r="277" spans="1:17" s="67" customFormat="1" ht="18" customHeight="1" outlineLevel="2">
      <c r="A277" s="208" t="s">
        <v>619</v>
      </c>
      <c r="B277" s="438" t="s">
        <v>202</v>
      </c>
      <c r="C277" s="387"/>
      <c r="D277" s="206" t="s">
        <v>620</v>
      </c>
      <c r="E277" s="207"/>
      <c r="F277" s="207" t="s">
        <v>259</v>
      </c>
      <c r="G277" s="349"/>
      <c r="H277" s="208" t="str">
        <f t="shared" si="97"/>
        <v/>
      </c>
      <c r="I277" s="211" t="str">
        <f t="shared" si="100"/>
        <v/>
      </c>
      <c r="J277" s="208" t="str">
        <f t="shared" si="99"/>
        <v/>
      </c>
      <c r="K277" s="68"/>
      <c r="L277" s="209"/>
      <c r="N277" s="291"/>
      <c r="O277" s="291"/>
      <c r="P277" s="291"/>
      <c r="Q277" s="291"/>
    </row>
    <row r="278" spans="1:17" s="67" customFormat="1" ht="18" customHeight="1" outlineLevel="2">
      <c r="A278" s="208" t="s">
        <v>621</v>
      </c>
      <c r="B278" s="438" t="s">
        <v>202</v>
      </c>
      <c r="C278" s="387"/>
      <c r="D278" s="206" t="s">
        <v>622</v>
      </c>
      <c r="E278" s="207"/>
      <c r="F278" s="207" t="s">
        <v>259</v>
      </c>
      <c r="G278" s="211"/>
      <c r="H278" s="208" t="str">
        <f t="shared" si="97"/>
        <v/>
      </c>
      <c r="I278" s="211" t="str">
        <f t="shared" si="100"/>
        <v/>
      </c>
      <c r="J278" s="208" t="str">
        <f t="shared" si="99"/>
        <v/>
      </c>
      <c r="K278" s="68"/>
      <c r="L278" s="209"/>
      <c r="N278" s="291"/>
      <c r="O278" s="291"/>
      <c r="P278" s="291"/>
      <c r="Q278" s="291"/>
    </row>
    <row r="279" spans="1:17" s="67" customFormat="1" ht="18" customHeight="1" outlineLevel="2">
      <c r="A279" s="208" t="s">
        <v>623</v>
      </c>
      <c r="B279" s="438" t="s">
        <v>202</v>
      </c>
      <c r="C279" s="387"/>
      <c r="D279" s="206" t="s">
        <v>624</v>
      </c>
      <c r="E279" s="207"/>
      <c r="F279" s="207" t="s">
        <v>259</v>
      </c>
      <c r="G279" s="211"/>
      <c r="H279" s="208" t="str">
        <f t="shared" si="97"/>
        <v/>
      </c>
      <c r="I279" s="211" t="str">
        <f t="shared" si="100"/>
        <v/>
      </c>
      <c r="J279" s="208" t="str">
        <f t="shared" si="99"/>
        <v/>
      </c>
      <c r="K279" s="68"/>
      <c r="L279" s="209"/>
      <c r="N279" s="291"/>
      <c r="O279" s="291"/>
      <c r="P279" s="291"/>
      <c r="Q279" s="291"/>
    </row>
    <row r="280" spans="1:17" s="67" customFormat="1" ht="18" customHeight="1" outlineLevel="2">
      <c r="A280" s="208" t="s">
        <v>625</v>
      </c>
      <c r="B280" s="438" t="s">
        <v>202</v>
      </c>
      <c r="C280" s="387"/>
      <c r="D280" s="206"/>
      <c r="E280" s="207"/>
      <c r="F280" s="207"/>
      <c r="G280" s="211"/>
      <c r="H280" s="208" t="str">
        <f t="shared" si="97"/>
        <v/>
      </c>
      <c r="I280" s="211" t="str">
        <f t="shared" si="100"/>
        <v/>
      </c>
      <c r="J280" s="208" t="str">
        <f t="shared" si="99"/>
        <v/>
      </c>
      <c r="K280" s="68"/>
      <c r="L280" s="209"/>
      <c r="N280" s="291"/>
      <c r="O280" s="291"/>
      <c r="P280" s="291"/>
      <c r="Q280" s="291"/>
    </row>
    <row r="281" spans="1:17" s="67" customFormat="1" ht="18" customHeight="1" outlineLevel="2">
      <c r="A281" s="208" t="s">
        <v>626</v>
      </c>
      <c r="B281" s="438" t="s">
        <v>202</v>
      </c>
      <c r="C281" s="387"/>
      <c r="D281" s="206"/>
      <c r="E281" s="207"/>
      <c r="F281" s="207"/>
      <c r="G281" s="211"/>
      <c r="H281" s="208" t="str">
        <f t="shared" si="97"/>
        <v/>
      </c>
      <c r="I281" s="211" t="str">
        <f t="shared" si="100"/>
        <v/>
      </c>
      <c r="J281" s="208" t="str">
        <f t="shared" si="99"/>
        <v/>
      </c>
      <c r="K281" s="68"/>
      <c r="L281" s="209"/>
      <c r="N281" s="291"/>
      <c r="O281" s="291"/>
      <c r="P281" s="291"/>
      <c r="Q281" s="291"/>
    </row>
    <row r="282" spans="1:17" s="67" customFormat="1" ht="18" customHeight="1" outlineLevel="2">
      <c r="A282" s="208" t="s">
        <v>627</v>
      </c>
      <c r="B282" s="438" t="s">
        <v>202</v>
      </c>
      <c r="C282" s="387"/>
      <c r="D282" s="206"/>
      <c r="E282" s="207"/>
      <c r="F282" s="207"/>
      <c r="G282" s="211"/>
      <c r="H282" s="208" t="str">
        <f t="shared" ref="H282:H283" si="101">IF(E282=0,"",G282*E282)</f>
        <v/>
      </c>
      <c r="I282" s="211" t="str">
        <f t="shared" ref="I282:I283" si="102">IF(G282="","",G282*(1+$H$8))</f>
        <v/>
      </c>
      <c r="J282" s="208" t="str">
        <f t="shared" ref="J282:J283" si="103">IF(E282=0,"",I282*E282)</f>
        <v/>
      </c>
      <c r="K282" s="68"/>
      <c r="L282" s="209"/>
      <c r="N282" s="291"/>
      <c r="O282" s="291"/>
      <c r="P282" s="291"/>
      <c r="Q282" s="291"/>
    </row>
    <row r="283" spans="1:17" s="67" customFormat="1" ht="18" customHeight="1" outlineLevel="2">
      <c r="A283" s="208" t="s">
        <v>628</v>
      </c>
      <c r="B283" s="438" t="s">
        <v>202</v>
      </c>
      <c r="C283" s="387"/>
      <c r="D283" s="206"/>
      <c r="E283" s="207"/>
      <c r="F283" s="207"/>
      <c r="G283" s="211"/>
      <c r="H283" s="208" t="str">
        <f t="shared" si="101"/>
        <v/>
      </c>
      <c r="I283" s="211" t="str">
        <f t="shared" si="102"/>
        <v/>
      </c>
      <c r="J283" s="208" t="str">
        <f t="shared" si="103"/>
        <v/>
      </c>
      <c r="K283" s="68"/>
      <c r="L283" s="209"/>
      <c r="N283" s="291"/>
      <c r="O283" s="291"/>
      <c r="P283" s="291"/>
      <c r="Q283" s="291"/>
    </row>
    <row r="284" spans="1:17" s="67" customFormat="1" ht="18" customHeight="1" outlineLevel="2">
      <c r="A284" s="208" t="s">
        <v>629</v>
      </c>
      <c r="B284" s="438" t="s">
        <v>202</v>
      </c>
      <c r="C284" s="387"/>
      <c r="D284" s="206"/>
      <c r="E284" s="207"/>
      <c r="F284" s="207"/>
      <c r="G284" s="211"/>
      <c r="H284" s="208" t="str">
        <f t="shared" si="97"/>
        <v/>
      </c>
      <c r="I284" s="211" t="str">
        <f t="shared" si="100"/>
        <v/>
      </c>
      <c r="J284" s="208" t="str">
        <f t="shared" si="99"/>
        <v/>
      </c>
      <c r="K284" s="68"/>
      <c r="L284" s="209"/>
      <c r="N284" s="291"/>
      <c r="O284" s="291"/>
      <c r="P284" s="291"/>
      <c r="Q284" s="291"/>
    </row>
    <row r="285" spans="1:17" s="67" customFormat="1" ht="18" customHeight="1" outlineLevel="1">
      <c r="A285" s="555" t="s">
        <v>630</v>
      </c>
      <c r="B285" s="556"/>
      <c r="C285" s="557"/>
      <c r="D285" s="548" t="s">
        <v>631</v>
      </c>
      <c r="E285" s="549"/>
      <c r="F285" s="549"/>
      <c r="G285" s="550"/>
      <c r="H285" s="550"/>
      <c r="I285" s="550"/>
      <c r="J285" s="550"/>
      <c r="K285" s="68"/>
      <c r="L285" s="551"/>
      <c r="N285" s="291"/>
      <c r="O285" s="291"/>
      <c r="P285" s="291"/>
      <c r="Q285" s="291"/>
    </row>
    <row r="286" spans="1:17" s="67" customFormat="1" ht="18" customHeight="1" outlineLevel="2">
      <c r="A286" s="208" t="s">
        <v>632</v>
      </c>
      <c r="B286" s="438" t="s">
        <v>202</v>
      </c>
      <c r="C286" s="387"/>
      <c r="D286" s="206" t="s">
        <v>616</v>
      </c>
      <c r="E286" s="207"/>
      <c r="F286" s="207" t="s">
        <v>259</v>
      </c>
      <c r="G286" s="349"/>
      <c r="H286" s="208" t="str">
        <f t="shared" ref="H286:H291" si="104">IF(E286=0,"",G286*E286)</f>
        <v/>
      </c>
      <c r="I286" s="211" t="str">
        <f t="shared" ref="I286:I291" si="105">IF(G286="","",G286*(1+$H$8))</f>
        <v/>
      </c>
      <c r="J286" s="208" t="str">
        <f t="shared" ref="J286:J291" si="106">IF(E286=0,"",I286*E286)</f>
        <v/>
      </c>
      <c r="K286" s="68"/>
      <c r="L286" s="209"/>
      <c r="N286" s="291"/>
      <c r="O286" s="291"/>
      <c r="P286" s="291"/>
      <c r="Q286" s="291"/>
    </row>
    <row r="287" spans="1:17" s="67" customFormat="1" ht="18" customHeight="1" outlineLevel="2">
      <c r="A287" s="208" t="s">
        <v>633</v>
      </c>
      <c r="B287" s="438" t="s">
        <v>202</v>
      </c>
      <c r="C287" s="387"/>
      <c r="D287" s="206" t="s">
        <v>618</v>
      </c>
      <c r="E287" s="207"/>
      <c r="F287" s="207" t="s">
        <v>259</v>
      </c>
      <c r="G287" s="349"/>
      <c r="H287" s="208" t="str">
        <f t="shared" si="104"/>
        <v/>
      </c>
      <c r="I287" s="211" t="str">
        <f t="shared" si="105"/>
        <v/>
      </c>
      <c r="J287" s="208" t="str">
        <f t="shared" si="106"/>
        <v/>
      </c>
      <c r="K287" s="68"/>
      <c r="L287" s="209"/>
      <c r="N287" s="291"/>
      <c r="O287" s="291"/>
      <c r="P287" s="291"/>
      <c r="Q287" s="291"/>
    </row>
    <row r="288" spans="1:17" s="67" customFormat="1" ht="18" customHeight="1" outlineLevel="2">
      <c r="A288" s="208" t="s">
        <v>634</v>
      </c>
      <c r="B288" s="438" t="s">
        <v>202</v>
      </c>
      <c r="C288" s="387"/>
      <c r="D288" s="206" t="s">
        <v>620</v>
      </c>
      <c r="E288" s="207"/>
      <c r="F288" s="207" t="s">
        <v>259</v>
      </c>
      <c r="G288" s="349"/>
      <c r="H288" s="208" t="str">
        <f t="shared" si="104"/>
        <v/>
      </c>
      <c r="I288" s="211" t="str">
        <f t="shared" si="105"/>
        <v/>
      </c>
      <c r="J288" s="208" t="str">
        <f t="shared" si="106"/>
        <v/>
      </c>
      <c r="K288" s="68"/>
      <c r="L288" s="209"/>
      <c r="N288" s="291"/>
      <c r="O288" s="291"/>
      <c r="P288" s="291"/>
      <c r="Q288" s="291"/>
    </row>
    <row r="289" spans="1:17" s="67" customFormat="1" ht="18" customHeight="1" outlineLevel="2">
      <c r="A289" s="208" t="s">
        <v>635</v>
      </c>
      <c r="B289" s="438" t="s">
        <v>202</v>
      </c>
      <c r="C289" s="387"/>
      <c r="D289" s="206"/>
      <c r="E289" s="207"/>
      <c r="F289" s="207"/>
      <c r="G289" s="211"/>
      <c r="H289" s="208" t="str">
        <f t="shared" si="104"/>
        <v/>
      </c>
      <c r="I289" s="211" t="str">
        <f t="shared" si="105"/>
        <v/>
      </c>
      <c r="J289" s="208" t="str">
        <f t="shared" si="106"/>
        <v/>
      </c>
      <c r="K289" s="68"/>
      <c r="L289" s="209"/>
      <c r="N289" s="291"/>
      <c r="O289" s="291"/>
      <c r="P289" s="291"/>
      <c r="Q289" s="291"/>
    </row>
    <row r="290" spans="1:17" s="67" customFormat="1" ht="18" customHeight="1" outlineLevel="2">
      <c r="A290" s="208" t="s">
        <v>636</v>
      </c>
      <c r="B290" s="438" t="s">
        <v>202</v>
      </c>
      <c r="C290" s="387"/>
      <c r="D290" s="206"/>
      <c r="E290" s="207"/>
      <c r="F290" s="207"/>
      <c r="G290" s="211"/>
      <c r="H290" s="208" t="str">
        <f t="shared" si="104"/>
        <v/>
      </c>
      <c r="I290" s="211" t="str">
        <f t="shared" si="105"/>
        <v/>
      </c>
      <c r="J290" s="208" t="str">
        <f t="shared" si="106"/>
        <v/>
      </c>
      <c r="K290" s="68"/>
      <c r="L290" s="209"/>
      <c r="N290" s="291"/>
      <c r="O290" s="291"/>
      <c r="P290" s="291"/>
      <c r="Q290" s="291"/>
    </row>
    <row r="291" spans="1:17" s="67" customFormat="1" ht="18" customHeight="1" outlineLevel="2">
      <c r="A291" s="208" t="s">
        <v>637</v>
      </c>
      <c r="B291" s="438" t="s">
        <v>202</v>
      </c>
      <c r="C291" s="387"/>
      <c r="D291" s="206"/>
      <c r="E291" s="207"/>
      <c r="F291" s="207"/>
      <c r="G291" s="211"/>
      <c r="H291" s="208" t="str">
        <f t="shared" si="104"/>
        <v/>
      </c>
      <c r="I291" s="211" t="str">
        <f t="shared" si="105"/>
        <v/>
      </c>
      <c r="J291" s="208" t="str">
        <f t="shared" si="106"/>
        <v/>
      </c>
      <c r="K291" s="68"/>
      <c r="L291" s="209"/>
      <c r="N291" s="291"/>
      <c r="O291" s="291"/>
      <c r="P291" s="291"/>
      <c r="Q291" s="291"/>
    </row>
    <row r="292" spans="1:17" s="67" customFormat="1" ht="18" customHeight="1" outlineLevel="1">
      <c r="A292" s="555" t="s">
        <v>638</v>
      </c>
      <c r="B292" s="556"/>
      <c r="C292" s="557"/>
      <c r="D292" s="548" t="s">
        <v>639</v>
      </c>
      <c r="E292" s="549"/>
      <c r="F292" s="549"/>
      <c r="G292" s="550"/>
      <c r="H292" s="550"/>
      <c r="I292" s="550"/>
      <c r="J292" s="550"/>
      <c r="K292" s="68"/>
      <c r="L292" s="551"/>
      <c r="N292" s="291"/>
      <c r="O292" s="291"/>
      <c r="P292" s="291"/>
      <c r="Q292" s="291"/>
    </row>
    <row r="293" spans="1:17" s="67" customFormat="1" ht="18" customHeight="1" outlineLevel="2">
      <c r="A293" s="208" t="s">
        <v>640</v>
      </c>
      <c r="B293" s="438" t="s">
        <v>202</v>
      </c>
      <c r="C293" s="387"/>
      <c r="D293" s="206" t="s">
        <v>616</v>
      </c>
      <c r="E293" s="207"/>
      <c r="F293" s="207" t="s">
        <v>259</v>
      </c>
      <c r="G293" s="349"/>
      <c r="H293" s="208" t="str">
        <f t="shared" ref="H293:H303" si="107">IF(E293=0,"",G293*E293)</f>
        <v/>
      </c>
      <c r="I293" s="211" t="str">
        <f t="shared" ref="I293:I303" si="108">IF(G293="","",G293*(1+$H$8))</f>
        <v/>
      </c>
      <c r="J293" s="208" t="str">
        <f t="shared" ref="J293:J303" si="109">IF(E293=0,"",I293*E293)</f>
        <v/>
      </c>
      <c r="K293" s="68"/>
      <c r="L293" s="209"/>
      <c r="N293" s="291"/>
      <c r="O293" s="291"/>
      <c r="P293" s="291"/>
      <c r="Q293" s="291"/>
    </row>
    <row r="294" spans="1:17" s="67" customFormat="1" ht="18" customHeight="1" outlineLevel="2">
      <c r="A294" s="208" t="s">
        <v>641</v>
      </c>
      <c r="B294" s="438" t="s">
        <v>202</v>
      </c>
      <c r="C294" s="387"/>
      <c r="D294" s="206" t="s">
        <v>642</v>
      </c>
      <c r="E294" s="207"/>
      <c r="F294" s="207" t="s">
        <v>259</v>
      </c>
      <c r="G294" s="211"/>
      <c r="H294" s="208" t="str">
        <f t="shared" si="107"/>
        <v/>
      </c>
      <c r="I294" s="211" t="str">
        <f t="shared" si="108"/>
        <v/>
      </c>
      <c r="J294" s="208" t="str">
        <f t="shared" si="109"/>
        <v/>
      </c>
      <c r="K294" s="68"/>
      <c r="L294" s="209"/>
      <c r="N294" s="291"/>
      <c r="O294" s="291"/>
      <c r="P294" s="291"/>
      <c r="Q294" s="291"/>
    </row>
    <row r="295" spans="1:17" s="67" customFormat="1" ht="18" customHeight="1" outlineLevel="2">
      <c r="A295" s="208" t="s">
        <v>643</v>
      </c>
      <c r="B295" s="438" t="s">
        <v>202</v>
      </c>
      <c r="C295" s="387"/>
      <c r="D295" s="206" t="s">
        <v>644</v>
      </c>
      <c r="E295" s="207"/>
      <c r="F295" s="207" t="s">
        <v>259</v>
      </c>
      <c r="G295" s="211"/>
      <c r="H295" s="208" t="str">
        <f t="shared" si="107"/>
        <v/>
      </c>
      <c r="I295" s="211" t="str">
        <f t="shared" si="108"/>
        <v/>
      </c>
      <c r="J295" s="208" t="str">
        <f t="shared" si="109"/>
        <v/>
      </c>
      <c r="K295" s="68"/>
      <c r="L295" s="209"/>
      <c r="N295" s="291"/>
      <c r="O295" s="291"/>
      <c r="P295" s="291"/>
      <c r="Q295" s="291"/>
    </row>
    <row r="296" spans="1:17" s="67" customFormat="1" ht="18" customHeight="1" outlineLevel="2">
      <c r="A296" s="208" t="s">
        <v>645</v>
      </c>
      <c r="B296" s="438" t="s">
        <v>202</v>
      </c>
      <c r="C296" s="387"/>
      <c r="D296" s="206" t="s">
        <v>646</v>
      </c>
      <c r="E296" s="207"/>
      <c r="F296" s="207" t="s">
        <v>259</v>
      </c>
      <c r="G296" s="211"/>
      <c r="H296" s="208" t="str">
        <f t="shared" si="107"/>
        <v/>
      </c>
      <c r="I296" s="211" t="str">
        <f t="shared" si="108"/>
        <v/>
      </c>
      <c r="J296" s="208" t="str">
        <f t="shared" si="109"/>
        <v/>
      </c>
      <c r="K296" s="68"/>
      <c r="L296" s="209"/>
      <c r="N296" s="291"/>
      <c r="O296" s="291"/>
      <c r="P296" s="291"/>
      <c r="Q296" s="291"/>
    </row>
    <row r="297" spans="1:17" s="67" customFormat="1" ht="18" customHeight="1" outlineLevel="2">
      <c r="A297" s="208" t="s">
        <v>647</v>
      </c>
      <c r="B297" s="438" t="s">
        <v>202</v>
      </c>
      <c r="C297" s="387"/>
      <c r="D297" s="206" t="s">
        <v>648</v>
      </c>
      <c r="E297" s="207"/>
      <c r="F297" s="207" t="s">
        <v>259</v>
      </c>
      <c r="G297" s="211"/>
      <c r="H297" s="208" t="str">
        <f t="shared" si="107"/>
        <v/>
      </c>
      <c r="I297" s="211" t="str">
        <f t="shared" si="108"/>
        <v/>
      </c>
      <c r="J297" s="208" t="str">
        <f t="shared" si="109"/>
        <v/>
      </c>
      <c r="K297" s="68"/>
      <c r="L297" s="209"/>
      <c r="N297" s="291"/>
      <c r="O297" s="291"/>
      <c r="P297" s="291"/>
      <c r="Q297" s="291"/>
    </row>
    <row r="298" spans="1:17" s="67" customFormat="1" ht="18" customHeight="1" outlineLevel="2">
      <c r="A298" s="208" t="s">
        <v>649</v>
      </c>
      <c r="B298" s="438" t="s">
        <v>202</v>
      </c>
      <c r="C298" s="387"/>
      <c r="D298" s="206" t="s">
        <v>650</v>
      </c>
      <c r="E298" s="207"/>
      <c r="F298" s="207" t="s">
        <v>259</v>
      </c>
      <c r="G298" s="211"/>
      <c r="H298" s="208" t="str">
        <f t="shared" si="107"/>
        <v/>
      </c>
      <c r="I298" s="211" t="str">
        <f t="shared" si="108"/>
        <v/>
      </c>
      <c r="J298" s="208" t="str">
        <f t="shared" si="109"/>
        <v/>
      </c>
      <c r="K298" s="68"/>
      <c r="L298" s="209"/>
      <c r="N298" s="291"/>
      <c r="O298" s="291"/>
      <c r="P298" s="291"/>
      <c r="Q298" s="291"/>
    </row>
    <row r="299" spans="1:17" s="67" customFormat="1" ht="18" customHeight="1" outlineLevel="2">
      <c r="A299" s="208" t="s">
        <v>651</v>
      </c>
      <c r="B299" s="438" t="s">
        <v>202</v>
      </c>
      <c r="C299" s="387"/>
      <c r="D299" s="206"/>
      <c r="E299" s="207"/>
      <c r="F299" s="207"/>
      <c r="G299" s="211"/>
      <c r="H299" s="208" t="str">
        <f t="shared" si="107"/>
        <v/>
      </c>
      <c r="I299" s="211" t="str">
        <f t="shared" si="108"/>
        <v/>
      </c>
      <c r="J299" s="208" t="str">
        <f t="shared" si="109"/>
        <v/>
      </c>
      <c r="K299" s="68"/>
      <c r="L299" s="209"/>
      <c r="N299" s="291"/>
      <c r="O299" s="291"/>
      <c r="P299" s="291"/>
      <c r="Q299" s="291"/>
    </row>
    <row r="300" spans="1:17" s="67" customFormat="1" ht="18" customHeight="1" outlineLevel="2">
      <c r="A300" s="208" t="s">
        <v>652</v>
      </c>
      <c r="B300" s="438" t="s">
        <v>202</v>
      </c>
      <c r="C300" s="387"/>
      <c r="D300" s="206"/>
      <c r="E300" s="207"/>
      <c r="F300" s="207"/>
      <c r="G300" s="211"/>
      <c r="H300" s="208" t="str">
        <f t="shared" si="107"/>
        <v/>
      </c>
      <c r="I300" s="211" t="str">
        <f t="shared" si="108"/>
        <v/>
      </c>
      <c r="J300" s="208" t="str">
        <f t="shared" si="109"/>
        <v/>
      </c>
      <c r="K300" s="68"/>
      <c r="L300" s="209"/>
      <c r="N300" s="291"/>
      <c r="O300" s="291"/>
      <c r="P300" s="291"/>
      <c r="Q300" s="291"/>
    </row>
    <row r="301" spans="1:17" s="67" customFormat="1" ht="18" customHeight="1" outlineLevel="2">
      <c r="A301" s="208" t="s">
        <v>653</v>
      </c>
      <c r="B301" s="438" t="s">
        <v>202</v>
      </c>
      <c r="C301" s="387"/>
      <c r="D301" s="206"/>
      <c r="E301" s="207"/>
      <c r="F301" s="207"/>
      <c r="G301" s="211"/>
      <c r="H301" s="208" t="str">
        <f t="shared" ref="H301:H302" si="110">IF(E301=0,"",G301*E301)</f>
        <v/>
      </c>
      <c r="I301" s="211" t="str">
        <f t="shared" ref="I301:I302" si="111">IF(G301="","",G301*(1+$H$8))</f>
        <v/>
      </c>
      <c r="J301" s="208" t="str">
        <f t="shared" ref="J301:J302" si="112">IF(E301=0,"",I301*E301)</f>
        <v/>
      </c>
      <c r="K301" s="68"/>
      <c r="L301" s="209"/>
      <c r="N301" s="291"/>
      <c r="O301" s="291"/>
      <c r="P301" s="291"/>
      <c r="Q301" s="291"/>
    </row>
    <row r="302" spans="1:17" s="67" customFormat="1" ht="18" customHeight="1" outlineLevel="2">
      <c r="A302" s="208" t="s">
        <v>654</v>
      </c>
      <c r="B302" s="438" t="s">
        <v>202</v>
      </c>
      <c r="C302" s="387"/>
      <c r="D302" s="206"/>
      <c r="E302" s="207"/>
      <c r="F302" s="207"/>
      <c r="G302" s="211"/>
      <c r="H302" s="208" t="str">
        <f t="shared" si="110"/>
        <v/>
      </c>
      <c r="I302" s="211" t="str">
        <f t="shared" si="111"/>
        <v/>
      </c>
      <c r="J302" s="208" t="str">
        <f t="shared" si="112"/>
        <v/>
      </c>
      <c r="K302" s="68"/>
      <c r="L302" s="209"/>
      <c r="N302" s="291"/>
      <c r="O302" s="291"/>
      <c r="P302" s="291"/>
      <c r="Q302" s="291"/>
    </row>
    <row r="303" spans="1:17" s="67" customFormat="1" ht="18" customHeight="1" outlineLevel="2">
      <c r="A303" s="208" t="s">
        <v>655</v>
      </c>
      <c r="B303" s="438" t="s">
        <v>202</v>
      </c>
      <c r="C303" s="387"/>
      <c r="D303" s="206"/>
      <c r="E303" s="207"/>
      <c r="F303" s="207"/>
      <c r="G303" s="211"/>
      <c r="H303" s="208" t="str">
        <f t="shared" si="107"/>
        <v/>
      </c>
      <c r="I303" s="211" t="str">
        <f t="shared" si="108"/>
        <v/>
      </c>
      <c r="J303" s="208" t="str">
        <f t="shared" si="109"/>
        <v/>
      </c>
      <c r="K303" s="68"/>
      <c r="L303" s="209"/>
      <c r="N303" s="291"/>
      <c r="O303" s="291"/>
      <c r="P303" s="291"/>
      <c r="Q303" s="291"/>
    </row>
    <row r="304" spans="1:17" s="67" customFormat="1" ht="18" customHeight="1" outlineLevel="1">
      <c r="A304" s="555" t="s">
        <v>656</v>
      </c>
      <c r="B304" s="556"/>
      <c r="C304" s="557"/>
      <c r="D304" s="548" t="s">
        <v>657</v>
      </c>
      <c r="E304" s="549"/>
      <c r="F304" s="549"/>
      <c r="G304" s="550"/>
      <c r="H304" s="550"/>
      <c r="I304" s="550"/>
      <c r="J304" s="550"/>
      <c r="K304" s="68"/>
      <c r="L304" s="551"/>
      <c r="N304" s="291"/>
      <c r="O304" s="291"/>
      <c r="P304" s="291"/>
      <c r="Q304" s="291"/>
    </row>
    <row r="305" spans="1:17" s="67" customFormat="1" ht="18" customHeight="1" outlineLevel="2">
      <c r="A305" s="208" t="s">
        <v>658</v>
      </c>
      <c r="B305" s="438" t="s">
        <v>202</v>
      </c>
      <c r="C305" s="387"/>
      <c r="D305" s="206" t="s">
        <v>659</v>
      </c>
      <c r="E305" s="207"/>
      <c r="F305" s="207" t="s">
        <v>259</v>
      </c>
      <c r="G305" s="349"/>
      <c r="H305" s="208" t="str">
        <f t="shared" ref="H305:H312" si="113">IF(E305=0,"",G305*E305)</f>
        <v/>
      </c>
      <c r="I305" s="211" t="str">
        <f t="shared" ref="I305:I312" si="114">IF(G305="","",G305*(1+$H$8))</f>
        <v/>
      </c>
      <c r="J305" s="208" t="str">
        <f t="shared" ref="J305:J312" si="115">IF(E305=0,"",I305*E305)</f>
        <v/>
      </c>
      <c r="K305" s="68"/>
      <c r="L305" s="209"/>
      <c r="N305" s="291"/>
      <c r="O305" s="291"/>
      <c r="P305" s="291"/>
      <c r="Q305" s="291"/>
    </row>
    <row r="306" spans="1:17" s="67" customFormat="1" ht="18" customHeight="1" outlineLevel="2">
      <c r="A306" s="208" t="s">
        <v>660</v>
      </c>
      <c r="B306" s="438" t="s">
        <v>202</v>
      </c>
      <c r="C306" s="387"/>
      <c r="D306" s="206" t="s">
        <v>661</v>
      </c>
      <c r="E306" s="207"/>
      <c r="F306" s="207" t="s">
        <v>259</v>
      </c>
      <c r="G306" s="349"/>
      <c r="H306" s="208" t="str">
        <f t="shared" si="113"/>
        <v/>
      </c>
      <c r="I306" s="211" t="str">
        <f t="shared" si="114"/>
        <v/>
      </c>
      <c r="J306" s="208" t="str">
        <f t="shared" si="115"/>
        <v/>
      </c>
      <c r="K306" s="68"/>
      <c r="L306" s="209"/>
      <c r="N306" s="291"/>
      <c r="O306" s="291"/>
      <c r="P306" s="291"/>
      <c r="Q306" s="291"/>
    </row>
    <row r="307" spans="1:17" s="67" customFormat="1" ht="18" customHeight="1" outlineLevel="2">
      <c r="A307" s="208" t="s">
        <v>662</v>
      </c>
      <c r="B307" s="438" t="s">
        <v>202</v>
      </c>
      <c r="C307" s="387"/>
      <c r="D307" s="206" t="s">
        <v>663</v>
      </c>
      <c r="E307" s="207"/>
      <c r="F307" s="207" t="s">
        <v>259</v>
      </c>
      <c r="G307" s="349"/>
      <c r="H307" s="208" t="str">
        <f t="shared" si="113"/>
        <v/>
      </c>
      <c r="I307" s="211" t="str">
        <f t="shared" si="114"/>
        <v/>
      </c>
      <c r="J307" s="208" t="str">
        <f t="shared" si="115"/>
        <v/>
      </c>
      <c r="K307" s="68"/>
      <c r="L307" s="209"/>
      <c r="N307" s="291"/>
      <c r="O307" s="291"/>
      <c r="P307" s="291"/>
      <c r="Q307" s="291"/>
    </row>
    <row r="308" spans="1:17" s="67" customFormat="1" ht="18" customHeight="1" outlineLevel="2">
      <c r="A308" s="208" t="s">
        <v>664</v>
      </c>
      <c r="B308" s="438" t="s">
        <v>202</v>
      </c>
      <c r="C308" s="387"/>
      <c r="D308" s="206"/>
      <c r="E308" s="207"/>
      <c r="F308" s="207"/>
      <c r="G308" s="211"/>
      <c r="H308" s="208" t="str">
        <f t="shared" si="113"/>
        <v/>
      </c>
      <c r="I308" s="211" t="str">
        <f t="shared" si="114"/>
        <v/>
      </c>
      <c r="J308" s="208" t="str">
        <f t="shared" si="115"/>
        <v/>
      </c>
      <c r="K308" s="68"/>
      <c r="L308" s="209"/>
      <c r="N308" s="291"/>
      <c r="O308" s="291"/>
      <c r="P308" s="291"/>
      <c r="Q308" s="291"/>
    </row>
    <row r="309" spans="1:17" s="67" customFormat="1" ht="18" customHeight="1" outlineLevel="2">
      <c r="A309" s="208" t="s">
        <v>665</v>
      </c>
      <c r="B309" s="438" t="s">
        <v>202</v>
      </c>
      <c r="C309" s="387"/>
      <c r="D309" s="206"/>
      <c r="E309" s="207"/>
      <c r="F309" s="207"/>
      <c r="G309" s="211"/>
      <c r="H309" s="208" t="str">
        <f t="shared" si="113"/>
        <v/>
      </c>
      <c r="I309" s="211" t="str">
        <f t="shared" si="114"/>
        <v/>
      </c>
      <c r="J309" s="208" t="str">
        <f t="shared" si="115"/>
        <v/>
      </c>
      <c r="K309" s="68"/>
      <c r="L309" s="209"/>
      <c r="N309" s="291"/>
      <c r="O309" s="291"/>
      <c r="P309" s="291"/>
      <c r="Q309" s="291"/>
    </row>
    <row r="310" spans="1:17" s="67" customFormat="1" ht="18" customHeight="1" outlineLevel="2">
      <c r="A310" s="208" t="s">
        <v>666</v>
      </c>
      <c r="B310" s="438" t="s">
        <v>202</v>
      </c>
      <c r="C310" s="387"/>
      <c r="D310" s="206"/>
      <c r="E310" s="207"/>
      <c r="F310" s="207"/>
      <c r="G310" s="211"/>
      <c r="H310" s="208" t="str">
        <f t="shared" ref="H310:H311" si="116">IF(E310=0,"",G310*E310)</f>
        <v/>
      </c>
      <c r="I310" s="211" t="str">
        <f t="shared" ref="I310:I311" si="117">IF(G310="","",G310*(1+$H$8))</f>
        <v/>
      </c>
      <c r="J310" s="208" t="str">
        <f t="shared" ref="J310:J311" si="118">IF(E310=0,"",I310*E310)</f>
        <v/>
      </c>
      <c r="K310" s="68"/>
      <c r="L310" s="209"/>
      <c r="N310" s="291"/>
      <c r="O310" s="291"/>
      <c r="P310" s="291"/>
      <c r="Q310" s="291"/>
    </row>
    <row r="311" spans="1:17" s="67" customFormat="1" ht="18" customHeight="1" outlineLevel="2">
      <c r="A311" s="208" t="s">
        <v>667</v>
      </c>
      <c r="B311" s="438" t="s">
        <v>202</v>
      </c>
      <c r="C311" s="387"/>
      <c r="D311" s="206"/>
      <c r="E311" s="207"/>
      <c r="F311" s="207"/>
      <c r="G311" s="211"/>
      <c r="H311" s="208" t="str">
        <f t="shared" si="116"/>
        <v/>
      </c>
      <c r="I311" s="211" t="str">
        <f t="shared" si="117"/>
        <v/>
      </c>
      <c r="J311" s="208" t="str">
        <f t="shared" si="118"/>
        <v/>
      </c>
      <c r="K311" s="68"/>
      <c r="L311" s="209"/>
      <c r="N311" s="291"/>
      <c r="O311" s="291"/>
      <c r="P311" s="291"/>
      <c r="Q311" s="291"/>
    </row>
    <row r="312" spans="1:17" s="67" customFormat="1" ht="18" customHeight="1" outlineLevel="2">
      <c r="A312" s="208" t="s">
        <v>668</v>
      </c>
      <c r="B312" s="438" t="s">
        <v>202</v>
      </c>
      <c r="C312" s="387"/>
      <c r="D312" s="206"/>
      <c r="E312" s="207"/>
      <c r="F312" s="207"/>
      <c r="G312" s="211"/>
      <c r="H312" s="208" t="str">
        <f t="shared" si="113"/>
        <v/>
      </c>
      <c r="I312" s="211" t="str">
        <f t="shared" si="114"/>
        <v/>
      </c>
      <c r="J312" s="208" t="str">
        <f t="shared" si="115"/>
        <v/>
      </c>
      <c r="K312" s="68"/>
      <c r="L312" s="209"/>
      <c r="N312" s="291"/>
      <c r="O312" s="291"/>
      <c r="P312" s="291"/>
      <c r="Q312" s="291"/>
    </row>
    <row r="313" spans="1:17" s="67" customFormat="1" ht="18" customHeight="1" outlineLevel="1">
      <c r="A313" s="555" t="s">
        <v>669</v>
      </c>
      <c r="B313" s="556"/>
      <c r="C313" s="557"/>
      <c r="D313" s="548" t="s">
        <v>670</v>
      </c>
      <c r="E313" s="549"/>
      <c r="F313" s="549"/>
      <c r="G313" s="550"/>
      <c r="H313" s="550"/>
      <c r="I313" s="550"/>
      <c r="J313" s="550"/>
      <c r="K313" s="68"/>
      <c r="L313" s="551"/>
      <c r="N313" s="291"/>
      <c r="O313" s="291"/>
      <c r="P313" s="291"/>
      <c r="Q313" s="291"/>
    </row>
    <row r="314" spans="1:17" s="67" customFormat="1" ht="18" customHeight="1" outlineLevel="2">
      <c r="A314" s="208" t="s">
        <v>671</v>
      </c>
      <c r="B314" s="438" t="s">
        <v>202</v>
      </c>
      <c r="C314" s="387"/>
      <c r="D314" s="206" t="s">
        <v>672</v>
      </c>
      <c r="E314" s="207"/>
      <c r="F314" s="207" t="s">
        <v>259</v>
      </c>
      <c r="G314" s="349"/>
      <c r="H314" s="208" t="str">
        <f t="shared" ref="H314:H321" si="119">IF(E314=0,"",G314*E314)</f>
        <v/>
      </c>
      <c r="I314" s="211" t="str">
        <f t="shared" ref="I314:I321" si="120">IF(G314="","",G314*(1+$H$8))</f>
        <v/>
      </c>
      <c r="J314" s="208" t="str">
        <f t="shared" ref="J314:J321" si="121">IF(E314=0,"",I314*E314)</f>
        <v/>
      </c>
      <c r="K314" s="68"/>
      <c r="L314" s="209"/>
      <c r="N314" s="291"/>
      <c r="O314" s="291"/>
      <c r="P314" s="291"/>
      <c r="Q314" s="291"/>
    </row>
    <row r="315" spans="1:17" s="67" customFormat="1" ht="18" customHeight="1" outlineLevel="2">
      <c r="A315" s="208" t="s">
        <v>673</v>
      </c>
      <c r="B315" s="438" t="s">
        <v>202</v>
      </c>
      <c r="C315" s="387"/>
      <c r="D315" s="206" t="s">
        <v>674</v>
      </c>
      <c r="E315" s="207"/>
      <c r="F315" s="207" t="s">
        <v>259</v>
      </c>
      <c r="G315" s="211"/>
      <c r="H315" s="208" t="str">
        <f t="shared" si="119"/>
        <v/>
      </c>
      <c r="I315" s="211" t="str">
        <f t="shared" si="120"/>
        <v/>
      </c>
      <c r="J315" s="208" t="str">
        <f t="shared" si="121"/>
        <v/>
      </c>
      <c r="K315" s="68"/>
      <c r="L315" s="209"/>
      <c r="N315" s="291"/>
      <c r="O315" s="291"/>
      <c r="P315" s="291"/>
      <c r="Q315" s="291"/>
    </row>
    <row r="316" spans="1:17" s="67" customFormat="1" ht="18" customHeight="1" outlineLevel="2">
      <c r="A316" s="208" t="s">
        <v>675</v>
      </c>
      <c r="B316" s="438" t="s">
        <v>202</v>
      </c>
      <c r="C316" s="387"/>
      <c r="D316" s="206" t="s">
        <v>676</v>
      </c>
      <c r="E316" s="207"/>
      <c r="F316" s="207" t="s">
        <v>259</v>
      </c>
      <c r="G316" s="211"/>
      <c r="H316" s="208" t="str">
        <f t="shared" si="119"/>
        <v/>
      </c>
      <c r="I316" s="211" t="str">
        <f t="shared" si="120"/>
        <v/>
      </c>
      <c r="J316" s="208" t="str">
        <f t="shared" si="121"/>
        <v/>
      </c>
      <c r="K316" s="68"/>
      <c r="L316" s="209"/>
      <c r="N316" s="291"/>
      <c r="O316" s="291"/>
      <c r="P316" s="291"/>
      <c r="Q316" s="291"/>
    </row>
    <row r="317" spans="1:17" s="67" customFormat="1" ht="18" customHeight="1" outlineLevel="2">
      <c r="A317" s="208" t="s">
        <v>677</v>
      </c>
      <c r="B317" s="438" t="s">
        <v>202</v>
      </c>
      <c r="C317" s="387"/>
      <c r="D317" s="206"/>
      <c r="E317" s="207"/>
      <c r="F317" s="207"/>
      <c r="G317" s="211"/>
      <c r="H317" s="208" t="str">
        <f t="shared" si="119"/>
        <v/>
      </c>
      <c r="I317" s="211" t="str">
        <f t="shared" si="120"/>
        <v/>
      </c>
      <c r="J317" s="208" t="str">
        <f t="shared" si="121"/>
        <v/>
      </c>
      <c r="K317" s="68"/>
      <c r="L317" s="209"/>
      <c r="N317" s="291"/>
      <c r="O317" s="291"/>
      <c r="P317" s="291"/>
      <c r="Q317" s="291"/>
    </row>
    <row r="318" spans="1:17" s="67" customFormat="1" ht="18" customHeight="1" outlineLevel="2">
      <c r="A318" s="208" t="s">
        <v>678</v>
      </c>
      <c r="B318" s="438" t="s">
        <v>202</v>
      </c>
      <c r="C318" s="387"/>
      <c r="D318" s="206"/>
      <c r="E318" s="207"/>
      <c r="F318" s="207"/>
      <c r="G318" s="211"/>
      <c r="H318" s="208" t="str">
        <f t="shared" si="119"/>
        <v/>
      </c>
      <c r="I318" s="211" t="str">
        <f t="shared" si="120"/>
        <v/>
      </c>
      <c r="J318" s="208" t="str">
        <f t="shared" si="121"/>
        <v/>
      </c>
      <c r="K318" s="68"/>
      <c r="L318" s="209"/>
      <c r="N318" s="291"/>
      <c r="O318" s="291"/>
      <c r="P318" s="291"/>
      <c r="Q318" s="291"/>
    </row>
    <row r="319" spans="1:17" s="67" customFormat="1" ht="18" customHeight="1" outlineLevel="2">
      <c r="A319" s="208" t="s">
        <v>679</v>
      </c>
      <c r="B319" s="438" t="s">
        <v>202</v>
      </c>
      <c r="C319" s="387"/>
      <c r="D319" s="206"/>
      <c r="E319" s="207"/>
      <c r="F319" s="207"/>
      <c r="G319" s="211"/>
      <c r="H319" s="208" t="str">
        <f t="shared" ref="H319:H320" si="122">IF(E319=0,"",G319*E319)</f>
        <v/>
      </c>
      <c r="I319" s="211" t="str">
        <f t="shared" ref="I319:I320" si="123">IF(G319="","",G319*(1+$H$8))</f>
        <v/>
      </c>
      <c r="J319" s="208" t="str">
        <f t="shared" ref="J319:J320" si="124">IF(E319=0,"",I319*E319)</f>
        <v/>
      </c>
      <c r="K319" s="68"/>
      <c r="L319" s="209"/>
      <c r="N319" s="291"/>
      <c r="O319" s="291"/>
      <c r="P319" s="291"/>
      <c r="Q319" s="291"/>
    </row>
    <row r="320" spans="1:17" s="67" customFormat="1" ht="18" customHeight="1" outlineLevel="2">
      <c r="A320" s="208" t="s">
        <v>680</v>
      </c>
      <c r="B320" s="438" t="s">
        <v>202</v>
      </c>
      <c r="C320" s="387"/>
      <c r="D320" s="206"/>
      <c r="E320" s="207"/>
      <c r="F320" s="207"/>
      <c r="G320" s="211"/>
      <c r="H320" s="208" t="str">
        <f t="shared" si="122"/>
        <v/>
      </c>
      <c r="I320" s="211" t="str">
        <f t="shared" si="123"/>
        <v/>
      </c>
      <c r="J320" s="208" t="str">
        <f t="shared" si="124"/>
        <v/>
      </c>
      <c r="K320" s="68"/>
      <c r="L320" s="209"/>
      <c r="N320" s="291"/>
      <c r="O320" s="291"/>
      <c r="P320" s="291"/>
      <c r="Q320" s="291"/>
    </row>
    <row r="321" spans="1:17" s="67" customFormat="1" ht="18" customHeight="1" outlineLevel="2">
      <c r="A321" s="208" t="s">
        <v>681</v>
      </c>
      <c r="B321" s="438" t="s">
        <v>202</v>
      </c>
      <c r="C321" s="387"/>
      <c r="D321" s="206"/>
      <c r="E321" s="207"/>
      <c r="F321" s="207"/>
      <c r="G321" s="211"/>
      <c r="H321" s="208" t="str">
        <f t="shared" si="119"/>
        <v/>
      </c>
      <c r="I321" s="211" t="str">
        <f t="shared" si="120"/>
        <v/>
      </c>
      <c r="J321" s="208" t="str">
        <f t="shared" si="121"/>
        <v/>
      </c>
      <c r="K321" s="68"/>
      <c r="L321" s="209"/>
      <c r="N321" s="291"/>
      <c r="O321" s="291"/>
      <c r="P321" s="291"/>
      <c r="Q321" s="291"/>
    </row>
    <row r="322" spans="1:17" s="67" customFormat="1" ht="18" customHeight="1" outlineLevel="1">
      <c r="A322" s="552" t="s">
        <v>163</v>
      </c>
      <c r="B322" s="553"/>
      <c r="C322" s="554"/>
      <c r="D322" s="542" t="s">
        <v>682</v>
      </c>
      <c r="E322" s="543"/>
      <c r="F322" s="543"/>
      <c r="G322" s="544"/>
      <c r="H322" s="545">
        <f>SUM(H323:H331)</f>
        <v>0</v>
      </c>
      <c r="I322" s="546"/>
      <c r="J322" s="545">
        <f>SUM(J323:J331)</f>
        <v>0</v>
      </c>
      <c r="K322" s="68"/>
      <c r="L322" s="547"/>
      <c r="N322" s="291"/>
      <c r="O322" s="291"/>
      <c r="P322" s="291"/>
      <c r="Q322" s="291"/>
    </row>
    <row r="323" spans="1:17" s="67" customFormat="1" ht="18" customHeight="1" outlineLevel="2">
      <c r="A323" s="208" t="s">
        <v>683</v>
      </c>
      <c r="B323" s="438" t="s">
        <v>202</v>
      </c>
      <c r="C323" s="387"/>
      <c r="D323" s="206" t="s">
        <v>684</v>
      </c>
      <c r="E323" s="207"/>
      <c r="F323" s="207" t="s">
        <v>204</v>
      </c>
      <c r="G323" s="349"/>
      <c r="H323" s="208" t="str">
        <f t="shared" ref="H323:H331" si="125">IF(E323=0,"",G323*E323)</f>
        <v/>
      </c>
      <c r="I323" s="211" t="str">
        <f t="shared" ref="I323:I331" si="126">IF(G323="","",G323*(1+$H$8))</f>
        <v/>
      </c>
      <c r="J323" s="208" t="str">
        <f t="shared" ref="J323:J331" si="127">IF(E323=0,"",I323*E323)</f>
        <v/>
      </c>
      <c r="K323" s="68"/>
      <c r="L323" s="209"/>
      <c r="N323" s="291"/>
      <c r="O323" s="291"/>
      <c r="P323" s="291"/>
      <c r="Q323" s="291"/>
    </row>
    <row r="324" spans="1:17" s="67" customFormat="1" ht="18" customHeight="1" outlineLevel="2">
      <c r="A324" s="208" t="s">
        <v>685</v>
      </c>
      <c r="B324" s="438" t="s">
        <v>202</v>
      </c>
      <c r="C324" s="387"/>
      <c r="D324" s="206" t="s">
        <v>686</v>
      </c>
      <c r="E324" s="207"/>
      <c r="F324" s="207" t="s">
        <v>204</v>
      </c>
      <c r="G324" s="349"/>
      <c r="H324" s="208" t="str">
        <f t="shared" si="125"/>
        <v/>
      </c>
      <c r="I324" s="211" t="str">
        <f t="shared" si="126"/>
        <v/>
      </c>
      <c r="J324" s="208" t="str">
        <f t="shared" si="127"/>
        <v/>
      </c>
      <c r="K324" s="68"/>
      <c r="L324" s="209"/>
      <c r="N324" s="291"/>
      <c r="O324" s="291"/>
      <c r="P324" s="291"/>
      <c r="Q324" s="291"/>
    </row>
    <row r="325" spans="1:17" s="67" customFormat="1" ht="18" customHeight="1" outlineLevel="2">
      <c r="A325" s="208" t="s">
        <v>687</v>
      </c>
      <c r="B325" s="438" t="s">
        <v>202</v>
      </c>
      <c r="C325" s="387"/>
      <c r="D325" s="206" t="s">
        <v>688</v>
      </c>
      <c r="E325" s="207"/>
      <c r="F325" s="207" t="s">
        <v>204</v>
      </c>
      <c r="G325" s="349"/>
      <c r="H325" s="208" t="str">
        <f t="shared" si="125"/>
        <v/>
      </c>
      <c r="I325" s="211" t="str">
        <f t="shared" si="126"/>
        <v/>
      </c>
      <c r="J325" s="208" t="str">
        <f t="shared" si="127"/>
        <v/>
      </c>
      <c r="K325" s="68"/>
      <c r="L325" s="209"/>
      <c r="N325" s="291"/>
      <c r="O325" s="291"/>
      <c r="P325" s="291"/>
      <c r="Q325" s="291"/>
    </row>
    <row r="326" spans="1:17" s="67" customFormat="1" ht="18" customHeight="1" outlineLevel="2">
      <c r="A326" s="208" t="s">
        <v>689</v>
      </c>
      <c r="B326" s="438" t="s">
        <v>202</v>
      </c>
      <c r="C326" s="387"/>
      <c r="D326" s="206" t="s">
        <v>690</v>
      </c>
      <c r="E326" s="207"/>
      <c r="F326" s="207" t="s">
        <v>259</v>
      </c>
      <c r="G326" s="211"/>
      <c r="H326" s="208" t="str">
        <f t="shared" si="125"/>
        <v/>
      </c>
      <c r="I326" s="211" t="str">
        <f t="shared" si="126"/>
        <v/>
      </c>
      <c r="J326" s="208" t="str">
        <f t="shared" si="127"/>
        <v/>
      </c>
      <c r="K326" s="68"/>
      <c r="L326" s="209"/>
      <c r="N326" s="291"/>
      <c r="O326" s="291"/>
      <c r="P326" s="291"/>
      <c r="Q326" s="291"/>
    </row>
    <row r="327" spans="1:17" s="67" customFormat="1" ht="18" customHeight="1" outlineLevel="2">
      <c r="A327" s="208" t="s">
        <v>691</v>
      </c>
      <c r="B327" s="438" t="s">
        <v>202</v>
      </c>
      <c r="C327" s="387"/>
      <c r="D327" s="206"/>
      <c r="E327" s="207"/>
      <c r="F327" s="207"/>
      <c r="G327" s="211"/>
      <c r="H327" s="208" t="str">
        <f t="shared" si="125"/>
        <v/>
      </c>
      <c r="I327" s="211" t="str">
        <f t="shared" si="126"/>
        <v/>
      </c>
      <c r="J327" s="208" t="str">
        <f t="shared" si="127"/>
        <v/>
      </c>
      <c r="K327" s="68"/>
      <c r="L327" s="209"/>
      <c r="N327" s="291"/>
      <c r="O327" s="291"/>
      <c r="P327" s="291"/>
      <c r="Q327" s="291"/>
    </row>
    <row r="328" spans="1:17" s="67" customFormat="1" ht="18" customHeight="1" outlineLevel="2">
      <c r="A328" s="208" t="s">
        <v>692</v>
      </c>
      <c r="B328" s="438" t="s">
        <v>202</v>
      </c>
      <c r="C328" s="387"/>
      <c r="D328" s="206"/>
      <c r="E328" s="207"/>
      <c r="F328" s="207"/>
      <c r="G328" s="211"/>
      <c r="H328" s="208" t="str">
        <f t="shared" si="125"/>
        <v/>
      </c>
      <c r="I328" s="211" t="str">
        <f t="shared" si="126"/>
        <v/>
      </c>
      <c r="J328" s="208" t="str">
        <f t="shared" si="127"/>
        <v/>
      </c>
      <c r="K328" s="68"/>
      <c r="L328" s="209"/>
      <c r="N328" s="291"/>
      <c r="O328" s="291"/>
      <c r="P328" s="291"/>
      <c r="Q328" s="291"/>
    </row>
    <row r="329" spans="1:17" s="67" customFormat="1" ht="18" customHeight="1" outlineLevel="2">
      <c r="A329" s="208" t="s">
        <v>693</v>
      </c>
      <c r="B329" s="438" t="s">
        <v>202</v>
      </c>
      <c r="C329" s="387"/>
      <c r="D329" s="206"/>
      <c r="E329" s="207"/>
      <c r="F329" s="207"/>
      <c r="G329" s="211"/>
      <c r="H329" s="208" t="str">
        <f t="shared" ref="H329:H330" si="128">IF(E329=0,"",G329*E329)</f>
        <v/>
      </c>
      <c r="I329" s="211" t="str">
        <f t="shared" ref="I329:I330" si="129">IF(G329="","",G329*(1+$H$8))</f>
        <v/>
      </c>
      <c r="J329" s="208" t="str">
        <f t="shared" ref="J329:J330" si="130">IF(E329=0,"",I329*E329)</f>
        <v/>
      </c>
      <c r="K329" s="68"/>
      <c r="L329" s="209"/>
      <c r="N329" s="291"/>
      <c r="O329" s="291"/>
      <c r="P329" s="291"/>
      <c r="Q329" s="291"/>
    </row>
    <row r="330" spans="1:17" s="67" customFormat="1" ht="18" customHeight="1" outlineLevel="2">
      <c r="A330" s="208" t="s">
        <v>694</v>
      </c>
      <c r="B330" s="438" t="s">
        <v>202</v>
      </c>
      <c r="C330" s="387"/>
      <c r="D330" s="206"/>
      <c r="E330" s="207"/>
      <c r="F330" s="207"/>
      <c r="G330" s="211"/>
      <c r="H330" s="208" t="str">
        <f t="shared" si="128"/>
        <v/>
      </c>
      <c r="I330" s="211" t="str">
        <f t="shared" si="129"/>
        <v/>
      </c>
      <c r="J330" s="208" t="str">
        <f t="shared" si="130"/>
        <v/>
      </c>
      <c r="K330" s="68"/>
      <c r="L330" s="209"/>
      <c r="N330" s="291"/>
      <c r="O330" s="291"/>
      <c r="P330" s="291"/>
      <c r="Q330" s="291"/>
    </row>
    <row r="331" spans="1:17" s="67" customFormat="1" ht="18" customHeight="1" outlineLevel="2">
      <c r="A331" s="208" t="s">
        <v>695</v>
      </c>
      <c r="B331" s="438" t="s">
        <v>202</v>
      </c>
      <c r="C331" s="387"/>
      <c r="D331" s="206"/>
      <c r="E331" s="207"/>
      <c r="F331" s="207"/>
      <c r="G331" s="211"/>
      <c r="H331" s="208" t="str">
        <f t="shared" si="125"/>
        <v/>
      </c>
      <c r="I331" s="211" t="str">
        <f t="shared" si="126"/>
        <v/>
      </c>
      <c r="J331" s="208" t="str">
        <f t="shared" si="127"/>
        <v/>
      </c>
      <c r="K331" s="68"/>
      <c r="L331" s="209"/>
      <c r="N331" s="291"/>
      <c r="O331" s="291"/>
      <c r="P331" s="291"/>
      <c r="Q331" s="291"/>
    </row>
    <row r="332" spans="1:17" s="67" customFormat="1" ht="18" customHeight="1" outlineLevel="1">
      <c r="A332" s="552" t="s">
        <v>129</v>
      </c>
      <c r="B332" s="553"/>
      <c r="C332" s="554"/>
      <c r="D332" s="542" t="s">
        <v>696</v>
      </c>
      <c r="E332" s="543"/>
      <c r="F332" s="543"/>
      <c r="G332" s="544"/>
      <c r="H332" s="545">
        <f>SUM(H333:H351)</f>
        <v>0</v>
      </c>
      <c r="I332" s="546"/>
      <c r="J332" s="545">
        <f>SUM(J333:J351)</f>
        <v>0</v>
      </c>
      <c r="K332" s="68"/>
      <c r="L332" s="547"/>
      <c r="N332" s="291"/>
      <c r="O332" s="291"/>
      <c r="P332" s="291"/>
      <c r="Q332" s="291"/>
    </row>
    <row r="333" spans="1:17" s="67" customFormat="1" ht="18" customHeight="1" outlineLevel="2">
      <c r="A333" s="208" t="s">
        <v>697</v>
      </c>
      <c r="B333" s="438" t="s">
        <v>202</v>
      </c>
      <c r="C333" s="387"/>
      <c r="D333" s="206" t="s">
        <v>698</v>
      </c>
      <c r="E333" s="207"/>
      <c r="F333" s="207" t="s">
        <v>699</v>
      </c>
      <c r="G333" s="349"/>
      <c r="H333" s="208" t="str">
        <f t="shared" ref="H333:H347" si="131">IF(E333=0,"",G333*E333)</f>
        <v/>
      </c>
      <c r="I333" s="211" t="str">
        <f t="shared" ref="I333:I347" si="132">IF(G333="","",G333*(1+$H$8))</f>
        <v/>
      </c>
      <c r="J333" s="208" t="str">
        <f t="shared" ref="J333:J347" si="133">IF(E333=0,"",I333*E333)</f>
        <v/>
      </c>
      <c r="K333" s="68"/>
      <c r="L333" s="209"/>
      <c r="N333" s="291"/>
      <c r="O333" s="291"/>
      <c r="P333" s="291"/>
      <c r="Q333" s="291"/>
    </row>
    <row r="334" spans="1:17" s="67" customFormat="1" ht="18" customHeight="1" outlineLevel="2">
      <c r="A334" s="208" t="s">
        <v>700</v>
      </c>
      <c r="B334" s="438" t="s">
        <v>202</v>
      </c>
      <c r="C334" s="387"/>
      <c r="D334" s="206" t="s">
        <v>701</v>
      </c>
      <c r="E334" s="207"/>
      <c r="F334" s="207" t="s">
        <v>699</v>
      </c>
      <c r="G334" s="349"/>
      <c r="H334" s="208" t="str">
        <f t="shared" si="131"/>
        <v/>
      </c>
      <c r="I334" s="211" t="str">
        <f t="shared" si="132"/>
        <v/>
      </c>
      <c r="J334" s="208" t="str">
        <f t="shared" si="133"/>
        <v/>
      </c>
      <c r="K334" s="68"/>
      <c r="L334" s="209"/>
      <c r="N334" s="291"/>
      <c r="O334" s="291"/>
      <c r="P334" s="291"/>
      <c r="Q334" s="291"/>
    </row>
    <row r="335" spans="1:17" s="67" customFormat="1" ht="18" customHeight="1" outlineLevel="2">
      <c r="A335" s="208" t="s">
        <v>702</v>
      </c>
      <c r="B335" s="438" t="s">
        <v>202</v>
      </c>
      <c r="C335" s="387"/>
      <c r="D335" s="206" t="s">
        <v>703</v>
      </c>
      <c r="E335" s="207"/>
      <c r="F335" s="207" t="s">
        <v>704</v>
      </c>
      <c r="G335" s="349"/>
      <c r="H335" s="208" t="str">
        <f t="shared" si="131"/>
        <v/>
      </c>
      <c r="I335" s="211" t="str">
        <f t="shared" si="132"/>
        <v/>
      </c>
      <c r="J335" s="208" t="str">
        <f t="shared" si="133"/>
        <v/>
      </c>
      <c r="K335" s="68"/>
      <c r="L335" s="209"/>
      <c r="N335" s="291"/>
      <c r="O335" s="291"/>
      <c r="P335" s="291"/>
      <c r="Q335" s="291"/>
    </row>
    <row r="336" spans="1:17" s="67" customFormat="1" ht="18" customHeight="1" outlineLevel="2">
      <c r="A336" s="208" t="s">
        <v>705</v>
      </c>
      <c r="B336" s="438" t="s">
        <v>202</v>
      </c>
      <c r="C336" s="387"/>
      <c r="D336" s="206" t="s">
        <v>706</v>
      </c>
      <c r="E336" s="207"/>
      <c r="F336" s="207" t="s">
        <v>704</v>
      </c>
      <c r="G336" s="349"/>
      <c r="H336" s="208" t="str">
        <f t="shared" si="131"/>
        <v/>
      </c>
      <c r="I336" s="211" t="str">
        <f t="shared" si="132"/>
        <v/>
      </c>
      <c r="J336" s="208" t="str">
        <f t="shared" si="133"/>
        <v/>
      </c>
      <c r="K336" s="68"/>
      <c r="L336" s="209"/>
      <c r="N336" s="291"/>
      <c r="O336" s="291"/>
      <c r="P336" s="291"/>
      <c r="Q336" s="291"/>
    </row>
    <row r="337" spans="1:17" s="67" customFormat="1" ht="18" customHeight="1" outlineLevel="2">
      <c r="A337" s="208" t="s">
        <v>707</v>
      </c>
      <c r="B337" s="438" t="s">
        <v>202</v>
      </c>
      <c r="C337" s="387"/>
      <c r="D337" s="206" t="s">
        <v>708</v>
      </c>
      <c r="E337" s="207"/>
      <c r="F337" s="207" t="s">
        <v>704</v>
      </c>
      <c r="G337" s="349"/>
      <c r="H337" s="208" t="str">
        <f t="shared" si="131"/>
        <v/>
      </c>
      <c r="I337" s="211" t="str">
        <f t="shared" si="132"/>
        <v/>
      </c>
      <c r="J337" s="208" t="str">
        <f t="shared" si="133"/>
        <v/>
      </c>
      <c r="K337" s="68"/>
      <c r="L337" s="209"/>
      <c r="N337" s="291"/>
      <c r="O337" s="291"/>
      <c r="P337" s="291"/>
      <c r="Q337" s="291"/>
    </row>
    <row r="338" spans="1:17" s="67" customFormat="1" ht="18" customHeight="1" outlineLevel="2">
      <c r="A338" s="208" t="s">
        <v>709</v>
      </c>
      <c r="B338" s="438" t="s">
        <v>202</v>
      </c>
      <c r="C338" s="387"/>
      <c r="D338" s="206" t="s">
        <v>710</v>
      </c>
      <c r="E338" s="207"/>
      <c r="F338" s="207" t="s">
        <v>704</v>
      </c>
      <c r="G338" s="349"/>
      <c r="H338" s="208" t="str">
        <f t="shared" si="131"/>
        <v/>
      </c>
      <c r="I338" s="211" t="str">
        <f t="shared" si="132"/>
        <v/>
      </c>
      <c r="J338" s="208" t="str">
        <f t="shared" si="133"/>
        <v/>
      </c>
      <c r="K338" s="68"/>
      <c r="L338" s="209"/>
      <c r="N338" s="291"/>
      <c r="O338" s="291"/>
      <c r="P338" s="291"/>
      <c r="Q338" s="291"/>
    </row>
    <row r="339" spans="1:17" s="67" customFormat="1" ht="18" customHeight="1" outlineLevel="2">
      <c r="A339" s="208" t="s">
        <v>711</v>
      </c>
      <c r="B339" s="438" t="s">
        <v>202</v>
      </c>
      <c r="C339" s="387"/>
      <c r="D339" s="206" t="s">
        <v>712</v>
      </c>
      <c r="E339" s="207"/>
      <c r="F339" s="207" t="s">
        <v>704</v>
      </c>
      <c r="G339" s="349"/>
      <c r="H339" s="208" t="str">
        <f t="shared" si="131"/>
        <v/>
      </c>
      <c r="I339" s="211" t="str">
        <f t="shared" si="132"/>
        <v/>
      </c>
      <c r="J339" s="208" t="str">
        <f t="shared" si="133"/>
        <v/>
      </c>
      <c r="K339" s="68"/>
      <c r="L339" s="209"/>
      <c r="N339" s="291"/>
      <c r="O339" s="291"/>
      <c r="P339" s="291"/>
      <c r="Q339" s="291"/>
    </row>
    <row r="340" spans="1:17" s="67" customFormat="1" ht="18" customHeight="1" outlineLevel="2">
      <c r="A340" s="208" t="s">
        <v>713</v>
      </c>
      <c r="B340" s="438" t="s">
        <v>202</v>
      </c>
      <c r="C340" s="387"/>
      <c r="D340" s="206" t="s">
        <v>714</v>
      </c>
      <c r="E340" s="207"/>
      <c r="F340" s="207" t="s">
        <v>704</v>
      </c>
      <c r="G340" s="349"/>
      <c r="H340" s="208" t="str">
        <f t="shared" si="131"/>
        <v/>
      </c>
      <c r="I340" s="211" t="str">
        <f t="shared" si="132"/>
        <v/>
      </c>
      <c r="J340" s="208" t="str">
        <f t="shared" si="133"/>
        <v/>
      </c>
      <c r="K340" s="68"/>
      <c r="L340" s="209"/>
      <c r="N340" s="291"/>
      <c r="O340" s="291"/>
      <c r="P340" s="291"/>
      <c r="Q340" s="291"/>
    </row>
    <row r="341" spans="1:17" s="67" customFormat="1" ht="18" customHeight="1" outlineLevel="2">
      <c r="A341" s="208" t="s">
        <v>715</v>
      </c>
      <c r="B341" s="438" t="s">
        <v>202</v>
      </c>
      <c r="C341" s="387"/>
      <c r="D341" s="206" t="s">
        <v>716</v>
      </c>
      <c r="E341" s="207"/>
      <c r="F341" s="207" t="s">
        <v>704</v>
      </c>
      <c r="G341" s="349"/>
      <c r="H341" s="208" t="str">
        <f t="shared" si="131"/>
        <v/>
      </c>
      <c r="I341" s="211" t="str">
        <f t="shared" si="132"/>
        <v/>
      </c>
      <c r="J341" s="208" t="str">
        <f t="shared" si="133"/>
        <v/>
      </c>
      <c r="K341" s="68"/>
      <c r="L341" s="209"/>
      <c r="N341" s="291"/>
      <c r="O341" s="291"/>
      <c r="P341" s="291"/>
      <c r="Q341" s="291"/>
    </row>
    <row r="342" spans="1:17" s="67" customFormat="1" ht="18" customHeight="1" outlineLevel="2">
      <c r="A342" s="208" t="s">
        <v>717</v>
      </c>
      <c r="B342" s="438" t="s">
        <v>202</v>
      </c>
      <c r="C342" s="387"/>
      <c r="D342" s="206" t="s">
        <v>718</v>
      </c>
      <c r="E342" s="207"/>
      <c r="F342" s="207" t="s">
        <v>704</v>
      </c>
      <c r="G342" s="349"/>
      <c r="H342" s="208" t="str">
        <f t="shared" si="131"/>
        <v/>
      </c>
      <c r="I342" s="211" t="str">
        <f t="shared" si="132"/>
        <v/>
      </c>
      <c r="J342" s="208" t="str">
        <f t="shared" si="133"/>
        <v/>
      </c>
      <c r="K342" s="68"/>
      <c r="L342" s="209"/>
      <c r="N342" s="291"/>
      <c r="O342" s="291"/>
      <c r="P342" s="291"/>
      <c r="Q342" s="291"/>
    </row>
    <row r="343" spans="1:17" s="67" customFormat="1" ht="18" customHeight="1" outlineLevel="2">
      <c r="A343" s="208" t="s">
        <v>719</v>
      </c>
      <c r="B343" s="438" t="s">
        <v>202</v>
      </c>
      <c r="C343" s="387"/>
      <c r="D343" s="206" t="s">
        <v>720</v>
      </c>
      <c r="E343" s="207"/>
      <c r="F343" s="207" t="s">
        <v>704</v>
      </c>
      <c r="G343" s="349"/>
      <c r="H343" s="208" t="str">
        <f t="shared" si="131"/>
        <v/>
      </c>
      <c r="I343" s="211" t="str">
        <f t="shared" si="132"/>
        <v/>
      </c>
      <c r="J343" s="208" t="str">
        <f t="shared" si="133"/>
        <v/>
      </c>
      <c r="K343" s="68"/>
      <c r="L343" s="209"/>
      <c r="N343" s="291"/>
      <c r="O343" s="291"/>
      <c r="P343" s="291"/>
      <c r="Q343" s="291"/>
    </row>
    <row r="344" spans="1:17" s="67" customFormat="1" ht="18" customHeight="1" outlineLevel="2">
      <c r="A344" s="208" t="s">
        <v>721</v>
      </c>
      <c r="B344" s="438" t="s">
        <v>202</v>
      </c>
      <c r="C344" s="387"/>
      <c r="D344" s="206" t="s">
        <v>722</v>
      </c>
      <c r="E344" s="207"/>
      <c r="F344" s="207" t="s">
        <v>704</v>
      </c>
      <c r="G344" s="349"/>
      <c r="H344" s="208" t="str">
        <f t="shared" si="131"/>
        <v/>
      </c>
      <c r="I344" s="211" t="str">
        <f t="shared" si="132"/>
        <v/>
      </c>
      <c r="J344" s="208" t="str">
        <f t="shared" si="133"/>
        <v/>
      </c>
      <c r="K344" s="68"/>
      <c r="L344" s="209"/>
      <c r="N344" s="291"/>
      <c r="O344" s="291"/>
      <c r="P344" s="291"/>
      <c r="Q344" s="291"/>
    </row>
    <row r="345" spans="1:17" s="67" customFormat="1" ht="18" customHeight="1" outlineLevel="2">
      <c r="A345" s="208" t="s">
        <v>723</v>
      </c>
      <c r="B345" s="438" t="s">
        <v>202</v>
      </c>
      <c r="C345" s="387"/>
      <c r="D345" s="206" t="s">
        <v>724</v>
      </c>
      <c r="E345" s="207"/>
      <c r="F345" s="207" t="s">
        <v>704</v>
      </c>
      <c r="G345" s="349"/>
      <c r="H345" s="208" t="str">
        <f t="shared" si="131"/>
        <v/>
      </c>
      <c r="I345" s="211" t="str">
        <f t="shared" si="132"/>
        <v/>
      </c>
      <c r="J345" s="208" t="str">
        <f t="shared" si="133"/>
        <v/>
      </c>
      <c r="K345" s="68"/>
      <c r="L345" s="209"/>
      <c r="N345" s="291"/>
      <c r="O345" s="291"/>
      <c r="P345" s="291"/>
      <c r="Q345" s="291"/>
    </row>
    <row r="346" spans="1:17" s="67" customFormat="1" ht="18" customHeight="1" outlineLevel="2">
      <c r="A346" s="208" t="s">
        <v>725</v>
      </c>
      <c r="B346" s="438" t="s">
        <v>202</v>
      </c>
      <c r="C346" s="387"/>
      <c r="D346" s="206"/>
      <c r="E346" s="207"/>
      <c r="F346" s="207" t="s">
        <v>704</v>
      </c>
      <c r="G346" s="349"/>
      <c r="H346" s="208" t="str">
        <f t="shared" si="131"/>
        <v/>
      </c>
      <c r="I346" s="211" t="str">
        <f t="shared" si="132"/>
        <v/>
      </c>
      <c r="J346" s="208" t="str">
        <f t="shared" si="133"/>
        <v/>
      </c>
      <c r="K346" s="68"/>
      <c r="L346" s="209"/>
      <c r="N346" s="291"/>
      <c r="O346" s="291"/>
      <c r="P346" s="291"/>
      <c r="Q346" s="291"/>
    </row>
    <row r="347" spans="1:17" s="67" customFormat="1" ht="18" customHeight="1" outlineLevel="2">
      <c r="A347" s="208" t="s">
        <v>726</v>
      </c>
      <c r="B347" s="438" t="s">
        <v>202</v>
      </c>
      <c r="C347" s="387"/>
      <c r="D347" s="206"/>
      <c r="E347" s="207"/>
      <c r="F347" s="207" t="s">
        <v>704</v>
      </c>
      <c r="G347" s="349"/>
      <c r="H347" s="352" t="str">
        <f t="shared" si="131"/>
        <v/>
      </c>
      <c r="I347" s="349" t="str">
        <f t="shared" si="132"/>
        <v/>
      </c>
      <c r="J347" s="352" t="str">
        <f t="shared" si="133"/>
        <v/>
      </c>
      <c r="K347" s="68"/>
      <c r="L347" s="209"/>
      <c r="N347" s="291"/>
      <c r="O347" s="291"/>
      <c r="P347" s="291"/>
      <c r="Q347" s="291"/>
    </row>
    <row r="348" spans="1:17" s="67" customFormat="1" ht="18" customHeight="1" outlineLevel="2">
      <c r="A348" s="208" t="s">
        <v>727</v>
      </c>
      <c r="B348" s="438" t="s">
        <v>202</v>
      </c>
      <c r="C348" s="387"/>
      <c r="D348" s="206"/>
      <c r="E348" s="207"/>
      <c r="F348" s="207" t="s">
        <v>704</v>
      </c>
      <c r="G348" s="349"/>
      <c r="H348" s="208" t="str">
        <f t="shared" ref="H348:H351" si="134">IF(E348=0,"",G348*E348)</f>
        <v/>
      </c>
      <c r="I348" s="211" t="str">
        <f t="shared" ref="I348:I351" si="135">IF(G348="","",G348*(1+$H$8))</f>
        <v/>
      </c>
      <c r="J348" s="208" t="str">
        <f t="shared" ref="J348:J351" si="136">IF(E348=0,"",I348*E348)</f>
        <v/>
      </c>
      <c r="K348" s="68"/>
      <c r="L348" s="209"/>
      <c r="N348" s="291"/>
      <c r="O348" s="291"/>
      <c r="P348" s="291"/>
      <c r="Q348" s="291"/>
    </row>
    <row r="349" spans="1:17" s="67" customFormat="1" ht="18" customHeight="1" outlineLevel="2">
      <c r="A349" s="208" t="s">
        <v>728</v>
      </c>
      <c r="B349" s="438" t="s">
        <v>202</v>
      </c>
      <c r="C349" s="387"/>
      <c r="D349" s="206"/>
      <c r="E349" s="207"/>
      <c r="F349" s="207" t="s">
        <v>704</v>
      </c>
      <c r="G349" s="349"/>
      <c r="H349" s="208" t="str">
        <f t="shared" si="134"/>
        <v/>
      </c>
      <c r="I349" s="211" t="str">
        <f t="shared" si="135"/>
        <v/>
      </c>
      <c r="J349" s="208" t="str">
        <f t="shared" si="136"/>
        <v/>
      </c>
      <c r="K349" s="68"/>
      <c r="L349" s="209"/>
      <c r="N349" s="291"/>
      <c r="O349" s="291"/>
      <c r="P349" s="291"/>
      <c r="Q349" s="291"/>
    </row>
    <row r="350" spans="1:17" s="67" customFormat="1" ht="18" customHeight="1" outlineLevel="2">
      <c r="A350" s="208" t="s">
        <v>729</v>
      </c>
      <c r="B350" s="438" t="s">
        <v>202</v>
      </c>
      <c r="C350" s="387"/>
      <c r="D350" s="206"/>
      <c r="E350" s="207"/>
      <c r="F350" s="207" t="s">
        <v>704</v>
      </c>
      <c r="G350" s="349"/>
      <c r="H350" s="208" t="str">
        <f>IF(E350=0,"",G350*E350)</f>
        <v/>
      </c>
      <c r="I350" s="211" t="str">
        <f t="shared" si="135"/>
        <v/>
      </c>
      <c r="J350" s="208" t="str">
        <f t="shared" si="136"/>
        <v/>
      </c>
      <c r="K350" s="68"/>
      <c r="L350" s="209"/>
      <c r="N350" s="291"/>
      <c r="O350" s="291"/>
      <c r="P350" s="291"/>
      <c r="Q350" s="291"/>
    </row>
    <row r="351" spans="1:17" s="67" customFormat="1" ht="18" customHeight="1" outlineLevel="2">
      <c r="A351" s="208" t="s">
        <v>730</v>
      </c>
      <c r="B351" s="438" t="s">
        <v>202</v>
      </c>
      <c r="C351" s="387"/>
      <c r="D351" s="206"/>
      <c r="E351" s="207"/>
      <c r="F351" s="207" t="s">
        <v>704</v>
      </c>
      <c r="G351" s="349"/>
      <c r="H351" s="208" t="str">
        <f t="shared" si="134"/>
        <v/>
      </c>
      <c r="I351" s="211" t="str">
        <f t="shared" si="135"/>
        <v/>
      </c>
      <c r="J351" s="208" t="str">
        <f t="shared" si="136"/>
        <v/>
      </c>
      <c r="K351" s="68"/>
      <c r="L351" s="209"/>
      <c r="N351" s="291"/>
      <c r="O351" s="291"/>
      <c r="P351" s="291"/>
      <c r="Q351" s="291"/>
    </row>
    <row r="352" spans="1:17" s="67" customFormat="1" ht="18" customHeight="1" outlineLevel="1">
      <c r="A352" s="552" t="s">
        <v>130</v>
      </c>
      <c r="B352" s="553"/>
      <c r="C352" s="554"/>
      <c r="D352" s="542" t="s">
        <v>731</v>
      </c>
      <c r="E352" s="543"/>
      <c r="F352" s="543"/>
      <c r="G352" s="544"/>
      <c r="H352" s="545">
        <f>SUM(H353:H359)</f>
        <v>0</v>
      </c>
      <c r="I352" s="546"/>
      <c r="J352" s="545">
        <f>SUM(J353:J359)</f>
        <v>0</v>
      </c>
      <c r="K352" s="68"/>
      <c r="L352" s="547"/>
      <c r="N352" s="291"/>
      <c r="O352" s="291"/>
      <c r="P352" s="291"/>
      <c r="Q352" s="291"/>
    </row>
    <row r="353" spans="1:17" s="67" customFormat="1" ht="18" customHeight="1" outlineLevel="2">
      <c r="A353" s="208" t="s">
        <v>732</v>
      </c>
      <c r="B353" s="438" t="s">
        <v>202</v>
      </c>
      <c r="C353" s="387"/>
      <c r="D353" s="206" t="s">
        <v>733</v>
      </c>
      <c r="E353" s="207"/>
      <c r="F353" s="207"/>
      <c r="G353" s="211"/>
      <c r="H353" s="208" t="str">
        <f t="shared" ref="H353" si="137">IF(E353=0,"",G353*E353)</f>
        <v/>
      </c>
      <c r="I353" s="211" t="str">
        <f t="shared" ref="I353" si="138">IF(G353="","",G353*(1+$H$8))</f>
        <v/>
      </c>
      <c r="J353" s="208" t="str">
        <f t="shared" ref="J353" si="139">IF(E353=0,"",I353*E353)</f>
        <v/>
      </c>
      <c r="K353" s="70"/>
      <c r="L353" s="209"/>
      <c r="N353" s="291"/>
      <c r="O353" s="291"/>
      <c r="P353" s="291"/>
      <c r="Q353" s="291"/>
    </row>
    <row r="354" spans="1:17" s="67" customFormat="1" ht="18" customHeight="1" outlineLevel="2">
      <c r="A354" s="208" t="s">
        <v>734</v>
      </c>
      <c r="B354" s="438" t="s">
        <v>202</v>
      </c>
      <c r="C354" s="387"/>
      <c r="D354" s="206" t="s">
        <v>735</v>
      </c>
      <c r="E354" s="207"/>
      <c r="F354" s="207"/>
      <c r="G354" s="211"/>
      <c r="H354" s="208" t="str">
        <f t="shared" ref="H354:H355" si="140">IF(E354=0,"",G354*E354)</f>
        <v/>
      </c>
      <c r="I354" s="211" t="str">
        <f t="shared" ref="I354:I355" si="141">IF(G354="","",G354*(1+$H$8))</f>
        <v/>
      </c>
      <c r="J354" s="208" t="str">
        <f t="shared" ref="J354:J355" si="142">IF(E354=0,"",I354*E354)</f>
        <v/>
      </c>
      <c r="K354" s="70"/>
      <c r="L354" s="209"/>
      <c r="N354" s="291"/>
      <c r="O354" s="291"/>
      <c r="P354" s="291"/>
      <c r="Q354" s="291"/>
    </row>
    <row r="355" spans="1:17" s="67" customFormat="1" ht="18" customHeight="1" outlineLevel="2">
      <c r="A355" s="208" t="s">
        <v>736</v>
      </c>
      <c r="B355" s="438" t="s">
        <v>202</v>
      </c>
      <c r="C355" s="387"/>
      <c r="D355" s="206" t="s">
        <v>737</v>
      </c>
      <c r="E355" s="207"/>
      <c r="F355" s="207"/>
      <c r="G355" s="211"/>
      <c r="H355" s="208" t="str">
        <f t="shared" si="140"/>
        <v/>
      </c>
      <c r="I355" s="211" t="str">
        <f t="shared" si="141"/>
        <v/>
      </c>
      <c r="J355" s="208" t="str">
        <f t="shared" si="142"/>
        <v/>
      </c>
      <c r="K355" s="70"/>
      <c r="L355" s="209"/>
      <c r="N355" s="291"/>
      <c r="O355" s="291"/>
      <c r="P355" s="291"/>
      <c r="Q355" s="291"/>
    </row>
    <row r="356" spans="1:17" s="67" customFormat="1" ht="18" customHeight="1" outlineLevel="2">
      <c r="A356" s="208" t="s">
        <v>738</v>
      </c>
      <c r="B356" s="438" t="s">
        <v>202</v>
      </c>
      <c r="C356" s="387"/>
      <c r="D356" s="206"/>
      <c r="E356" s="207"/>
      <c r="F356" s="207"/>
      <c r="G356" s="211"/>
      <c r="H356" s="208" t="str">
        <f t="shared" ref="H356:H357" si="143">IF(E356=0,"",G356*E356)</f>
        <v/>
      </c>
      <c r="I356" s="211" t="str">
        <f t="shared" ref="I356:I357" si="144">IF(G356="","",G356*(1+$H$8))</f>
        <v/>
      </c>
      <c r="J356" s="208" t="str">
        <f t="shared" ref="J356:J357" si="145">IF(E356=0,"",I356*E356)</f>
        <v/>
      </c>
      <c r="K356" s="70"/>
      <c r="L356" s="209"/>
      <c r="N356" s="291"/>
      <c r="O356" s="291"/>
      <c r="P356" s="291"/>
      <c r="Q356" s="291"/>
    </row>
    <row r="357" spans="1:17" s="67" customFormat="1" ht="18" customHeight="1" outlineLevel="2">
      <c r="A357" s="208" t="s">
        <v>739</v>
      </c>
      <c r="B357" s="438" t="s">
        <v>202</v>
      </c>
      <c r="C357" s="387"/>
      <c r="D357" s="206"/>
      <c r="E357" s="207"/>
      <c r="F357" s="207"/>
      <c r="G357" s="211"/>
      <c r="H357" s="208" t="str">
        <f t="shared" si="143"/>
        <v/>
      </c>
      <c r="I357" s="211" t="str">
        <f t="shared" si="144"/>
        <v/>
      </c>
      <c r="J357" s="208" t="str">
        <f t="shared" si="145"/>
        <v/>
      </c>
      <c r="K357" s="70"/>
      <c r="L357" s="209"/>
      <c r="N357" s="291"/>
      <c r="O357" s="291"/>
      <c r="P357" s="291"/>
      <c r="Q357" s="291"/>
    </row>
    <row r="358" spans="1:17" s="67" customFormat="1" ht="18" customHeight="1" outlineLevel="2">
      <c r="A358" s="208" t="s">
        <v>740</v>
      </c>
      <c r="B358" s="438" t="s">
        <v>202</v>
      </c>
      <c r="C358" s="387"/>
      <c r="D358" s="206"/>
      <c r="E358" s="207"/>
      <c r="F358" s="207"/>
      <c r="G358" s="211"/>
      <c r="H358" s="208" t="str">
        <f t="shared" ref="H358" si="146">IF(E358=0,"",G358*E358)</f>
        <v/>
      </c>
      <c r="I358" s="211" t="str">
        <f t="shared" ref="I358" si="147">IF(G358="","",G358*(1+$H$8))</f>
        <v/>
      </c>
      <c r="J358" s="208" t="str">
        <f t="shared" ref="J358" si="148">IF(E358=0,"",I358*E358)</f>
        <v/>
      </c>
      <c r="K358" s="70"/>
      <c r="L358" s="209"/>
      <c r="N358" s="291"/>
      <c r="O358" s="291"/>
      <c r="P358" s="291"/>
      <c r="Q358" s="291"/>
    </row>
    <row r="359" spans="1:17" s="67" customFormat="1" ht="18" customHeight="1" outlineLevel="2">
      <c r="A359" s="208" t="s">
        <v>741</v>
      </c>
      <c r="B359" s="438" t="s">
        <v>202</v>
      </c>
      <c r="C359" s="387"/>
      <c r="D359" s="206"/>
      <c r="E359" s="207"/>
      <c r="F359" s="207"/>
      <c r="G359" s="211"/>
      <c r="H359" s="208" t="str">
        <f t="shared" ref="H359" si="149">IF(E359=0,"",G359*E359)</f>
        <v/>
      </c>
      <c r="I359" s="211" t="str">
        <f t="shared" ref="I359" si="150">IF(G359="","",G359*(1+$H$8))</f>
        <v/>
      </c>
      <c r="J359" s="208" t="str">
        <f t="shared" ref="J359" si="151">IF(E359=0,"",I359*E359)</f>
        <v/>
      </c>
      <c r="K359" s="70"/>
      <c r="L359" s="209"/>
      <c r="N359" s="291"/>
      <c r="O359" s="291"/>
      <c r="P359" s="291"/>
      <c r="Q359" s="291"/>
    </row>
    <row r="360" spans="1:17" s="67" customFormat="1" ht="18" customHeight="1">
      <c r="A360" s="218">
        <v>2</v>
      </c>
      <c r="B360" s="386"/>
      <c r="C360" s="65"/>
      <c r="D360" s="217" t="s">
        <v>164</v>
      </c>
      <c r="E360" s="65"/>
      <c r="F360" s="65"/>
      <c r="G360" s="216"/>
      <c r="H360" s="221">
        <f>SUM(H361,H372,H381,H392,H400,H431,H419,H442,H412,H447,H452,H458,H469)</f>
        <v>0</v>
      </c>
      <c r="I360" s="216"/>
      <c r="J360" s="221">
        <f>SUM(J361,J372,J381,J392,J400,J431,J419,J442,J412,J447,J452,J458,J469)</f>
        <v>0</v>
      </c>
      <c r="K360" s="63"/>
      <c r="L360" s="64"/>
      <c r="N360" s="291"/>
      <c r="O360" s="291"/>
      <c r="P360" s="291"/>
      <c r="Q360" s="291"/>
    </row>
    <row r="361" spans="1:17" s="67" customFormat="1" ht="18" customHeight="1" outlineLevel="1">
      <c r="A361" s="552" t="s">
        <v>132</v>
      </c>
      <c r="B361" s="553"/>
      <c r="C361" s="554"/>
      <c r="D361" s="542" t="s">
        <v>742</v>
      </c>
      <c r="E361" s="543"/>
      <c r="F361" s="543"/>
      <c r="G361" s="544"/>
      <c r="H361" s="545">
        <f>SUM(H362:H371)</f>
        <v>0</v>
      </c>
      <c r="I361" s="546"/>
      <c r="J361" s="545">
        <f>SUM(J362:J371)</f>
        <v>0</v>
      </c>
      <c r="K361" s="68"/>
      <c r="L361" s="547"/>
      <c r="N361" s="291"/>
      <c r="O361" s="291"/>
      <c r="P361" s="291"/>
      <c r="Q361" s="291"/>
    </row>
    <row r="362" spans="1:17" s="67" customFormat="1" ht="18" customHeight="1" outlineLevel="2">
      <c r="A362" s="208" t="s">
        <v>743</v>
      </c>
      <c r="B362" s="438" t="s">
        <v>202</v>
      </c>
      <c r="C362" s="387"/>
      <c r="D362" s="206" t="s">
        <v>744</v>
      </c>
      <c r="E362" s="207"/>
      <c r="F362" s="207" t="s">
        <v>223</v>
      </c>
      <c r="G362" s="349"/>
      <c r="H362" s="208" t="str">
        <f t="shared" ref="H362:H371" si="152">IF(E362=0,"",G362*E362)</f>
        <v/>
      </c>
      <c r="I362" s="211" t="str">
        <f t="shared" ref="I362:I371" si="153">IF(G362="","",G362*(1+$H$8))</f>
        <v/>
      </c>
      <c r="J362" s="208" t="str">
        <f t="shared" ref="J362:J371" si="154">IF(E362=0,"",I362*E362)</f>
        <v/>
      </c>
      <c r="K362" s="70"/>
      <c r="L362" s="209"/>
      <c r="N362" s="291"/>
      <c r="O362" s="291"/>
      <c r="P362" s="291"/>
      <c r="Q362" s="291"/>
    </row>
    <row r="363" spans="1:17" s="67" customFormat="1" ht="18" customHeight="1" outlineLevel="2">
      <c r="A363" s="208" t="s">
        <v>745</v>
      </c>
      <c r="B363" s="438" t="s">
        <v>202</v>
      </c>
      <c r="C363" s="387"/>
      <c r="D363" s="206" t="s">
        <v>746</v>
      </c>
      <c r="E363" s="207"/>
      <c r="F363" s="207" t="s">
        <v>262</v>
      </c>
      <c r="G363" s="349"/>
      <c r="H363" s="208" t="str">
        <f t="shared" si="152"/>
        <v/>
      </c>
      <c r="I363" s="211" t="str">
        <f t="shared" si="153"/>
        <v/>
      </c>
      <c r="J363" s="208" t="str">
        <f t="shared" si="154"/>
        <v/>
      </c>
      <c r="K363" s="70"/>
      <c r="L363" s="209"/>
      <c r="N363" s="291"/>
      <c r="O363" s="291"/>
      <c r="P363" s="291"/>
      <c r="Q363" s="291"/>
    </row>
    <row r="364" spans="1:17" s="67" customFormat="1" ht="18" customHeight="1" outlineLevel="2">
      <c r="A364" s="208" t="s">
        <v>747</v>
      </c>
      <c r="B364" s="438" t="s">
        <v>202</v>
      </c>
      <c r="C364" s="387"/>
      <c r="D364" s="206" t="s">
        <v>748</v>
      </c>
      <c r="E364" s="207"/>
      <c r="F364" s="207" t="s">
        <v>262</v>
      </c>
      <c r="G364" s="349"/>
      <c r="H364" s="208" t="str">
        <f t="shared" si="152"/>
        <v/>
      </c>
      <c r="I364" s="211" t="str">
        <f t="shared" si="153"/>
        <v/>
      </c>
      <c r="J364" s="208" t="str">
        <f t="shared" si="154"/>
        <v/>
      </c>
      <c r="K364" s="70"/>
      <c r="L364" s="209"/>
      <c r="N364" s="291"/>
      <c r="O364" s="291"/>
      <c r="P364" s="291"/>
      <c r="Q364" s="291"/>
    </row>
    <row r="365" spans="1:17" s="67" customFormat="1" ht="18" customHeight="1" outlineLevel="2">
      <c r="A365" s="208" t="s">
        <v>749</v>
      </c>
      <c r="B365" s="438" t="s">
        <v>202</v>
      </c>
      <c r="C365" s="387"/>
      <c r="D365" s="206" t="s">
        <v>750</v>
      </c>
      <c r="E365" s="207"/>
      <c r="F365" s="207" t="s">
        <v>262</v>
      </c>
      <c r="G365" s="349"/>
      <c r="H365" s="208" t="str">
        <f t="shared" si="152"/>
        <v/>
      </c>
      <c r="I365" s="211" t="str">
        <f t="shared" si="153"/>
        <v/>
      </c>
      <c r="J365" s="208" t="str">
        <f t="shared" si="154"/>
        <v/>
      </c>
      <c r="K365" s="70"/>
      <c r="L365" s="209"/>
      <c r="N365" s="291"/>
      <c r="O365" s="291"/>
      <c r="P365" s="291"/>
      <c r="Q365" s="291"/>
    </row>
    <row r="366" spans="1:17" s="67" customFormat="1" ht="18" customHeight="1" outlineLevel="2">
      <c r="A366" s="208" t="s">
        <v>751</v>
      </c>
      <c r="B366" s="438" t="s">
        <v>202</v>
      </c>
      <c r="C366" s="387"/>
      <c r="D366" s="206" t="s">
        <v>752</v>
      </c>
      <c r="E366" s="207"/>
      <c r="F366" s="207" t="s">
        <v>262</v>
      </c>
      <c r="G366" s="349"/>
      <c r="H366" s="208" t="str">
        <f t="shared" si="152"/>
        <v/>
      </c>
      <c r="I366" s="211" t="str">
        <f t="shared" si="153"/>
        <v/>
      </c>
      <c r="J366" s="208" t="str">
        <f t="shared" si="154"/>
        <v/>
      </c>
      <c r="K366" s="70"/>
      <c r="L366" s="209"/>
      <c r="N366" s="291"/>
      <c r="O366" s="291"/>
      <c r="P366" s="291"/>
      <c r="Q366" s="291"/>
    </row>
    <row r="367" spans="1:17" s="67" customFormat="1" ht="18" customHeight="1" outlineLevel="2">
      <c r="A367" s="208" t="s">
        <v>753</v>
      </c>
      <c r="B367" s="438" t="s">
        <v>202</v>
      </c>
      <c r="C367" s="387"/>
      <c r="D367" s="206"/>
      <c r="E367" s="207"/>
      <c r="F367" s="207"/>
      <c r="G367" s="349"/>
      <c r="H367" s="208" t="str">
        <f t="shared" si="152"/>
        <v/>
      </c>
      <c r="I367" s="211" t="str">
        <f t="shared" si="153"/>
        <v/>
      </c>
      <c r="J367" s="208" t="str">
        <f t="shared" si="154"/>
        <v/>
      </c>
      <c r="K367" s="70"/>
      <c r="L367" s="209"/>
      <c r="N367" s="291"/>
      <c r="O367" s="291"/>
      <c r="P367" s="291"/>
      <c r="Q367" s="291"/>
    </row>
    <row r="368" spans="1:17" s="67" customFormat="1" ht="18" customHeight="1" outlineLevel="2">
      <c r="A368" s="208" t="s">
        <v>754</v>
      </c>
      <c r="B368" s="438" t="s">
        <v>202</v>
      </c>
      <c r="C368" s="387"/>
      <c r="D368" s="206"/>
      <c r="E368" s="207"/>
      <c r="F368" s="207"/>
      <c r="G368" s="211"/>
      <c r="H368" s="208" t="str">
        <f t="shared" si="152"/>
        <v/>
      </c>
      <c r="I368" s="211" t="str">
        <f t="shared" si="153"/>
        <v/>
      </c>
      <c r="J368" s="208" t="str">
        <f t="shared" si="154"/>
        <v/>
      </c>
      <c r="K368" s="70"/>
      <c r="L368" s="209"/>
      <c r="N368" s="291"/>
      <c r="O368" s="291"/>
      <c r="P368" s="291"/>
      <c r="Q368" s="291"/>
    </row>
    <row r="369" spans="1:17" s="67" customFormat="1" ht="18" customHeight="1" outlineLevel="2">
      <c r="A369" s="208" t="s">
        <v>755</v>
      </c>
      <c r="B369" s="438" t="s">
        <v>202</v>
      </c>
      <c r="C369" s="387"/>
      <c r="D369" s="206"/>
      <c r="E369" s="207"/>
      <c r="F369" s="207"/>
      <c r="G369" s="349"/>
      <c r="H369" s="208" t="str">
        <f t="shared" ref="H369:H370" si="155">IF(E369=0,"",G369*E369)</f>
        <v/>
      </c>
      <c r="I369" s="211" t="str">
        <f t="shared" ref="I369:I370" si="156">IF(G369="","",G369*(1+$H$8))</f>
        <v/>
      </c>
      <c r="J369" s="208" t="str">
        <f t="shared" ref="J369:J370" si="157">IF(E369=0,"",I369*E369)</f>
        <v/>
      </c>
      <c r="K369" s="70"/>
      <c r="L369" s="209"/>
      <c r="N369" s="291"/>
      <c r="O369" s="291"/>
      <c r="P369" s="291"/>
      <c r="Q369" s="291"/>
    </row>
    <row r="370" spans="1:17" s="67" customFormat="1" ht="18" customHeight="1" outlineLevel="2">
      <c r="A370" s="208" t="s">
        <v>756</v>
      </c>
      <c r="B370" s="438" t="s">
        <v>202</v>
      </c>
      <c r="C370" s="387"/>
      <c r="D370" s="206"/>
      <c r="E370" s="207"/>
      <c r="F370" s="207"/>
      <c r="G370" s="211"/>
      <c r="H370" s="208" t="str">
        <f t="shared" si="155"/>
        <v/>
      </c>
      <c r="I370" s="211" t="str">
        <f t="shared" si="156"/>
        <v/>
      </c>
      <c r="J370" s="208" t="str">
        <f t="shared" si="157"/>
        <v/>
      </c>
      <c r="K370" s="70"/>
      <c r="L370" s="209"/>
      <c r="N370" s="291"/>
      <c r="O370" s="291"/>
      <c r="P370" s="291"/>
      <c r="Q370" s="291"/>
    </row>
    <row r="371" spans="1:17" s="67" customFormat="1" ht="18" customHeight="1" outlineLevel="2">
      <c r="A371" s="208" t="s">
        <v>757</v>
      </c>
      <c r="B371" s="438" t="s">
        <v>202</v>
      </c>
      <c r="C371" s="387"/>
      <c r="D371" s="206"/>
      <c r="E371" s="207"/>
      <c r="F371" s="207"/>
      <c r="G371" s="211"/>
      <c r="H371" s="208" t="str">
        <f t="shared" si="152"/>
        <v/>
      </c>
      <c r="I371" s="211" t="str">
        <f t="shared" si="153"/>
        <v/>
      </c>
      <c r="J371" s="208" t="str">
        <f t="shared" si="154"/>
        <v/>
      </c>
      <c r="K371" s="70"/>
      <c r="L371" s="209"/>
      <c r="N371" s="291"/>
      <c r="O371" s="291"/>
      <c r="P371" s="291"/>
      <c r="Q371" s="291"/>
    </row>
    <row r="372" spans="1:17" s="67" customFormat="1" ht="18" customHeight="1" outlineLevel="1">
      <c r="A372" s="552" t="s">
        <v>133</v>
      </c>
      <c r="B372" s="553"/>
      <c r="C372" s="554"/>
      <c r="D372" s="542" t="s">
        <v>758</v>
      </c>
      <c r="E372" s="543"/>
      <c r="F372" s="543"/>
      <c r="G372" s="544"/>
      <c r="H372" s="545">
        <f>SUM(H373:H380)</f>
        <v>0</v>
      </c>
      <c r="I372" s="546"/>
      <c r="J372" s="545">
        <f>SUM(J373:J380)</f>
        <v>0</v>
      </c>
      <c r="K372" s="68"/>
      <c r="L372" s="547"/>
      <c r="N372" s="291"/>
      <c r="O372" s="291"/>
      <c r="P372" s="291"/>
      <c r="Q372" s="291"/>
    </row>
    <row r="373" spans="1:17" s="67" customFormat="1" ht="18" customHeight="1" outlineLevel="2">
      <c r="A373" s="208" t="s">
        <v>759</v>
      </c>
      <c r="B373" s="438" t="s">
        <v>202</v>
      </c>
      <c r="C373" s="387"/>
      <c r="D373" s="206" t="s">
        <v>760</v>
      </c>
      <c r="E373" s="207"/>
      <c r="F373" s="207" t="s">
        <v>223</v>
      </c>
      <c r="G373" s="349"/>
      <c r="H373" s="208" t="str">
        <f t="shared" ref="H373:H380" si="158">IF(E373=0,"",G373*E373)</f>
        <v/>
      </c>
      <c r="I373" s="211" t="str">
        <f t="shared" ref="I373:I380" si="159">IF(G373="","",G373*(1+$H$8))</f>
        <v/>
      </c>
      <c r="J373" s="208" t="str">
        <f t="shared" ref="J373:J380" si="160">IF(E373=0,"",I373*E373)</f>
        <v/>
      </c>
      <c r="K373" s="70"/>
      <c r="L373" s="209"/>
      <c r="N373" s="291"/>
      <c r="O373" s="291"/>
      <c r="P373" s="291"/>
      <c r="Q373" s="291"/>
    </row>
    <row r="374" spans="1:17" s="67" customFormat="1" ht="18" customHeight="1" outlineLevel="2">
      <c r="A374" s="208" t="s">
        <v>761</v>
      </c>
      <c r="B374" s="438" t="s">
        <v>202</v>
      </c>
      <c r="C374" s="387"/>
      <c r="D374" s="206" t="s">
        <v>762</v>
      </c>
      <c r="E374" s="207"/>
      <c r="F374" s="207" t="s">
        <v>190</v>
      </c>
      <c r="G374" s="349"/>
      <c r="H374" s="208" t="str">
        <f t="shared" si="158"/>
        <v/>
      </c>
      <c r="I374" s="211" t="str">
        <f t="shared" si="159"/>
        <v/>
      </c>
      <c r="J374" s="208" t="str">
        <f t="shared" si="160"/>
        <v/>
      </c>
      <c r="K374" s="70"/>
      <c r="L374" s="209"/>
      <c r="N374" s="291"/>
      <c r="O374" s="291"/>
      <c r="P374" s="291"/>
      <c r="Q374" s="291"/>
    </row>
    <row r="375" spans="1:17" s="67" customFormat="1" ht="18" customHeight="1" outlineLevel="2">
      <c r="A375" s="208" t="s">
        <v>763</v>
      </c>
      <c r="B375" s="438" t="s">
        <v>202</v>
      </c>
      <c r="C375" s="387"/>
      <c r="D375" s="206" t="s">
        <v>764</v>
      </c>
      <c r="E375" s="207"/>
      <c r="F375" s="207" t="s">
        <v>190</v>
      </c>
      <c r="G375" s="211"/>
      <c r="H375" s="208" t="str">
        <f t="shared" si="158"/>
        <v/>
      </c>
      <c r="I375" s="211" t="str">
        <f t="shared" si="159"/>
        <v/>
      </c>
      <c r="J375" s="208" t="str">
        <f t="shared" si="160"/>
        <v/>
      </c>
      <c r="K375" s="70"/>
      <c r="L375" s="209"/>
      <c r="N375" s="291"/>
      <c r="O375" s="291"/>
      <c r="P375" s="291"/>
      <c r="Q375" s="291"/>
    </row>
    <row r="376" spans="1:17" s="67" customFormat="1" ht="18" customHeight="1" outlineLevel="2">
      <c r="A376" s="208" t="s">
        <v>765</v>
      </c>
      <c r="B376" s="438" t="s">
        <v>202</v>
      </c>
      <c r="C376" s="387"/>
      <c r="D376" s="206"/>
      <c r="E376" s="207"/>
      <c r="F376" s="207"/>
      <c r="G376" s="211"/>
      <c r="H376" s="208" t="str">
        <f t="shared" si="158"/>
        <v/>
      </c>
      <c r="I376" s="211" t="str">
        <f t="shared" si="159"/>
        <v/>
      </c>
      <c r="J376" s="208" t="str">
        <f t="shared" si="160"/>
        <v/>
      </c>
      <c r="K376" s="70"/>
      <c r="L376" s="209"/>
      <c r="N376" s="291"/>
      <c r="O376" s="291"/>
      <c r="P376" s="291"/>
      <c r="Q376" s="291"/>
    </row>
    <row r="377" spans="1:17" s="67" customFormat="1" ht="18" customHeight="1" outlineLevel="2">
      <c r="A377" s="208" t="s">
        <v>766</v>
      </c>
      <c r="B377" s="438" t="s">
        <v>202</v>
      </c>
      <c r="C377" s="387"/>
      <c r="D377" s="206"/>
      <c r="E377" s="207"/>
      <c r="F377" s="207"/>
      <c r="G377" s="211"/>
      <c r="H377" s="208" t="str">
        <f t="shared" si="158"/>
        <v/>
      </c>
      <c r="I377" s="211" t="str">
        <f t="shared" si="159"/>
        <v/>
      </c>
      <c r="J377" s="208" t="str">
        <f t="shared" si="160"/>
        <v/>
      </c>
      <c r="K377" s="70"/>
      <c r="L377" s="209"/>
      <c r="N377" s="291"/>
      <c r="O377" s="291"/>
      <c r="P377" s="291"/>
      <c r="Q377" s="291"/>
    </row>
    <row r="378" spans="1:17" s="67" customFormat="1" ht="18" customHeight="1" outlineLevel="2">
      <c r="A378" s="208" t="s">
        <v>767</v>
      </c>
      <c r="B378" s="438" t="s">
        <v>202</v>
      </c>
      <c r="C378" s="387"/>
      <c r="D378" s="206"/>
      <c r="E378" s="207"/>
      <c r="F378" s="207"/>
      <c r="G378" s="211"/>
      <c r="H378" s="208" t="str">
        <f t="shared" ref="H378:H379" si="161">IF(E378=0,"",G378*E378)</f>
        <v/>
      </c>
      <c r="I378" s="211" t="str">
        <f t="shared" ref="I378:I379" si="162">IF(G378="","",G378*(1+$H$8))</f>
        <v/>
      </c>
      <c r="J378" s="208" t="str">
        <f t="shared" ref="J378:J379" si="163">IF(E378=0,"",I378*E378)</f>
        <v/>
      </c>
      <c r="K378" s="70"/>
      <c r="L378" s="209"/>
      <c r="N378" s="291"/>
      <c r="O378" s="291"/>
      <c r="P378" s="291"/>
      <c r="Q378" s="291"/>
    </row>
    <row r="379" spans="1:17" s="67" customFormat="1" ht="18" customHeight="1" outlineLevel="2">
      <c r="A379" s="208" t="s">
        <v>768</v>
      </c>
      <c r="B379" s="438" t="s">
        <v>202</v>
      </c>
      <c r="C379" s="387"/>
      <c r="D379" s="206"/>
      <c r="E379" s="207"/>
      <c r="F379" s="207"/>
      <c r="G379" s="211"/>
      <c r="H379" s="208" t="str">
        <f t="shared" si="161"/>
        <v/>
      </c>
      <c r="I379" s="211" t="str">
        <f t="shared" si="162"/>
        <v/>
      </c>
      <c r="J379" s="208" t="str">
        <f t="shared" si="163"/>
        <v/>
      </c>
      <c r="K379" s="70"/>
      <c r="L379" s="209"/>
      <c r="N379" s="291"/>
      <c r="O379" s="291"/>
      <c r="P379" s="291"/>
      <c r="Q379" s="291"/>
    </row>
    <row r="380" spans="1:17" s="67" customFormat="1" ht="18" customHeight="1" outlineLevel="2">
      <c r="A380" s="208" t="s">
        <v>769</v>
      </c>
      <c r="B380" s="438" t="s">
        <v>202</v>
      </c>
      <c r="C380" s="387"/>
      <c r="D380" s="206"/>
      <c r="E380" s="207"/>
      <c r="F380" s="207"/>
      <c r="G380" s="211"/>
      <c r="H380" s="208" t="str">
        <f t="shared" si="158"/>
        <v/>
      </c>
      <c r="I380" s="211" t="str">
        <f t="shared" si="159"/>
        <v/>
      </c>
      <c r="J380" s="208" t="str">
        <f t="shared" si="160"/>
        <v/>
      </c>
      <c r="K380" s="70"/>
      <c r="L380" s="209"/>
      <c r="N380" s="291"/>
      <c r="O380" s="291"/>
      <c r="P380" s="291"/>
      <c r="Q380" s="291"/>
    </row>
    <row r="381" spans="1:17" s="67" customFormat="1" ht="18" customHeight="1" outlineLevel="1">
      <c r="A381" s="552" t="s">
        <v>134</v>
      </c>
      <c r="B381" s="553"/>
      <c r="C381" s="554"/>
      <c r="D381" s="542" t="s">
        <v>770</v>
      </c>
      <c r="E381" s="543"/>
      <c r="F381" s="543"/>
      <c r="G381" s="544"/>
      <c r="H381" s="545">
        <f>SUM(H382:H391)</f>
        <v>0</v>
      </c>
      <c r="I381" s="546"/>
      <c r="J381" s="545">
        <f>SUM(J382:J391)</f>
        <v>0</v>
      </c>
      <c r="K381" s="68"/>
      <c r="L381" s="547"/>
      <c r="N381" s="291"/>
      <c r="O381" s="291"/>
      <c r="P381" s="291"/>
      <c r="Q381" s="291"/>
    </row>
    <row r="382" spans="1:17" s="67" customFormat="1" ht="18" customHeight="1" outlineLevel="2">
      <c r="A382" s="208" t="s">
        <v>771</v>
      </c>
      <c r="B382" s="438" t="s">
        <v>202</v>
      </c>
      <c r="C382" s="387"/>
      <c r="D382" s="206" t="s">
        <v>772</v>
      </c>
      <c r="E382" s="207"/>
      <c r="F382" s="207" t="s">
        <v>773</v>
      </c>
      <c r="G382" s="349"/>
      <c r="H382" s="208" t="str">
        <f t="shared" ref="H382:H391" si="164">IF(E382=0,"",G382*E382)</f>
        <v/>
      </c>
      <c r="I382" s="211" t="str">
        <f t="shared" ref="I382:I391" si="165">IF(G382="","",G382*(1+$H$8))</f>
        <v/>
      </c>
      <c r="J382" s="208" t="str">
        <f t="shared" ref="J382:J391" si="166">IF(E382=0,"",I382*E382)</f>
        <v/>
      </c>
      <c r="K382" s="68"/>
      <c r="L382" s="209"/>
      <c r="N382" s="291"/>
      <c r="O382" s="291"/>
      <c r="P382" s="291"/>
      <c r="Q382" s="291"/>
    </row>
    <row r="383" spans="1:17" s="67" customFormat="1" ht="18" customHeight="1" outlineLevel="2">
      <c r="A383" s="208" t="s">
        <v>774</v>
      </c>
      <c r="B383" s="438" t="s">
        <v>202</v>
      </c>
      <c r="C383" s="387"/>
      <c r="D383" s="206" t="s">
        <v>624</v>
      </c>
      <c r="E383" s="207"/>
      <c r="F383" s="207" t="s">
        <v>775</v>
      </c>
      <c r="G383" s="349"/>
      <c r="H383" s="208" t="str">
        <f t="shared" si="164"/>
        <v/>
      </c>
      <c r="I383" s="211" t="str">
        <f t="shared" si="165"/>
        <v/>
      </c>
      <c r="J383" s="208" t="str">
        <f t="shared" si="166"/>
        <v/>
      </c>
      <c r="K383" s="68"/>
      <c r="L383" s="209"/>
      <c r="N383" s="291"/>
      <c r="O383" s="291"/>
      <c r="P383" s="291"/>
      <c r="Q383" s="291"/>
    </row>
    <row r="384" spans="1:17" s="67" customFormat="1" ht="18" customHeight="1" outlineLevel="2">
      <c r="A384" s="208" t="s">
        <v>776</v>
      </c>
      <c r="B384" s="438" t="s">
        <v>202</v>
      </c>
      <c r="C384" s="387"/>
      <c r="D384" s="206" t="s">
        <v>777</v>
      </c>
      <c r="E384" s="207"/>
      <c r="F384" s="207" t="s">
        <v>775</v>
      </c>
      <c r="G384" s="349"/>
      <c r="H384" s="208" t="str">
        <f t="shared" si="164"/>
        <v/>
      </c>
      <c r="I384" s="211" t="str">
        <f t="shared" si="165"/>
        <v/>
      </c>
      <c r="J384" s="208" t="str">
        <f t="shared" si="166"/>
        <v/>
      </c>
      <c r="K384" s="68"/>
      <c r="L384" s="209"/>
      <c r="N384" s="291"/>
      <c r="O384" s="291"/>
      <c r="P384" s="291"/>
      <c r="Q384" s="291"/>
    </row>
    <row r="385" spans="1:17" s="67" customFormat="1" ht="18" customHeight="1" outlineLevel="2">
      <c r="A385" s="208" t="s">
        <v>778</v>
      </c>
      <c r="B385" s="438" t="s">
        <v>202</v>
      </c>
      <c r="C385" s="387"/>
      <c r="D385" s="206" t="s">
        <v>779</v>
      </c>
      <c r="E385" s="207"/>
      <c r="F385" s="207" t="s">
        <v>199</v>
      </c>
      <c r="G385" s="349"/>
      <c r="H385" s="208" t="str">
        <f t="shared" si="164"/>
        <v/>
      </c>
      <c r="I385" s="211" t="str">
        <f t="shared" si="165"/>
        <v/>
      </c>
      <c r="J385" s="208" t="str">
        <f t="shared" si="166"/>
        <v/>
      </c>
      <c r="K385" s="68"/>
      <c r="L385" s="209"/>
      <c r="N385" s="291"/>
      <c r="O385" s="291"/>
      <c r="P385" s="291"/>
      <c r="Q385" s="291"/>
    </row>
    <row r="386" spans="1:17" s="67" customFormat="1" ht="18" customHeight="1" outlineLevel="2">
      <c r="A386" s="208" t="s">
        <v>780</v>
      </c>
      <c r="B386" s="438" t="s">
        <v>202</v>
      </c>
      <c r="C386" s="387"/>
      <c r="D386" s="206" t="s">
        <v>781</v>
      </c>
      <c r="E386" s="207"/>
      <c r="F386" s="207" t="s">
        <v>775</v>
      </c>
      <c r="G386" s="349"/>
      <c r="H386" s="208" t="str">
        <f t="shared" si="164"/>
        <v/>
      </c>
      <c r="I386" s="211" t="str">
        <f t="shared" si="165"/>
        <v/>
      </c>
      <c r="J386" s="208" t="str">
        <f t="shared" si="166"/>
        <v/>
      </c>
      <c r="K386" s="68"/>
      <c r="L386" s="209"/>
      <c r="N386" s="291"/>
      <c r="O386" s="291"/>
      <c r="P386" s="291"/>
      <c r="Q386" s="291"/>
    </row>
    <row r="387" spans="1:17" s="67" customFormat="1" ht="18" customHeight="1" outlineLevel="2">
      <c r="A387" s="208" t="s">
        <v>782</v>
      </c>
      <c r="B387" s="438" t="s">
        <v>202</v>
      </c>
      <c r="C387" s="387"/>
      <c r="D387" s="206"/>
      <c r="E387" s="207"/>
      <c r="F387" s="207"/>
      <c r="G387" s="211"/>
      <c r="H387" s="208" t="str">
        <f t="shared" si="164"/>
        <v/>
      </c>
      <c r="I387" s="211" t="str">
        <f t="shared" si="165"/>
        <v/>
      </c>
      <c r="J387" s="208" t="str">
        <f t="shared" si="166"/>
        <v/>
      </c>
      <c r="K387" s="68"/>
      <c r="L387" s="209"/>
      <c r="N387" s="291"/>
      <c r="O387" s="291"/>
      <c r="P387" s="291"/>
      <c r="Q387" s="291"/>
    </row>
    <row r="388" spans="1:17" s="67" customFormat="1" ht="18" customHeight="1" outlineLevel="2">
      <c r="A388" s="208" t="s">
        <v>783</v>
      </c>
      <c r="B388" s="438" t="s">
        <v>202</v>
      </c>
      <c r="C388" s="387"/>
      <c r="D388" s="206"/>
      <c r="E388" s="207"/>
      <c r="F388" s="207"/>
      <c r="G388" s="211"/>
      <c r="H388" s="208" t="str">
        <f t="shared" si="164"/>
        <v/>
      </c>
      <c r="I388" s="211" t="str">
        <f t="shared" si="165"/>
        <v/>
      </c>
      <c r="J388" s="208" t="str">
        <f t="shared" si="166"/>
        <v/>
      </c>
      <c r="K388" s="68"/>
      <c r="L388" s="209"/>
      <c r="N388" s="291"/>
      <c r="O388" s="291"/>
      <c r="P388" s="291"/>
      <c r="Q388" s="291"/>
    </row>
    <row r="389" spans="1:17" s="67" customFormat="1" ht="18" customHeight="1" outlineLevel="2">
      <c r="A389" s="208" t="s">
        <v>784</v>
      </c>
      <c r="B389" s="438" t="s">
        <v>202</v>
      </c>
      <c r="C389" s="387"/>
      <c r="D389" s="206"/>
      <c r="E389" s="207"/>
      <c r="F389" s="207"/>
      <c r="G389" s="211"/>
      <c r="H389" s="208" t="str">
        <f t="shared" ref="H389:H390" si="167">IF(E389=0,"",G389*E389)</f>
        <v/>
      </c>
      <c r="I389" s="211" t="str">
        <f t="shared" ref="I389:I390" si="168">IF(G389="","",G389*(1+$H$8))</f>
        <v/>
      </c>
      <c r="J389" s="208" t="str">
        <f t="shared" ref="J389:J390" si="169">IF(E389=0,"",I389*E389)</f>
        <v/>
      </c>
      <c r="K389" s="68"/>
      <c r="L389" s="209"/>
      <c r="N389" s="291"/>
      <c r="O389" s="291"/>
      <c r="P389" s="291"/>
      <c r="Q389" s="291"/>
    </row>
    <row r="390" spans="1:17" s="67" customFormat="1" ht="18" customHeight="1" outlineLevel="2">
      <c r="A390" s="208" t="s">
        <v>785</v>
      </c>
      <c r="B390" s="438" t="s">
        <v>202</v>
      </c>
      <c r="C390" s="387"/>
      <c r="D390" s="206"/>
      <c r="E390" s="207"/>
      <c r="F390" s="207"/>
      <c r="G390" s="211"/>
      <c r="H390" s="208" t="str">
        <f t="shared" si="167"/>
        <v/>
      </c>
      <c r="I390" s="211" t="str">
        <f t="shared" si="168"/>
        <v/>
      </c>
      <c r="J390" s="208" t="str">
        <f t="shared" si="169"/>
        <v/>
      </c>
      <c r="K390" s="68"/>
      <c r="L390" s="209"/>
      <c r="N390" s="291"/>
      <c r="O390" s="291"/>
      <c r="P390" s="291"/>
      <c r="Q390" s="291"/>
    </row>
    <row r="391" spans="1:17" s="67" customFormat="1" ht="18" customHeight="1" outlineLevel="2">
      <c r="A391" s="208" t="s">
        <v>786</v>
      </c>
      <c r="B391" s="438" t="s">
        <v>202</v>
      </c>
      <c r="C391" s="387"/>
      <c r="D391" s="206"/>
      <c r="E391" s="207"/>
      <c r="F391" s="207"/>
      <c r="G391" s="211"/>
      <c r="H391" s="208" t="str">
        <f t="shared" si="164"/>
        <v/>
      </c>
      <c r="I391" s="211" t="str">
        <f t="shared" si="165"/>
        <v/>
      </c>
      <c r="J391" s="208" t="str">
        <f t="shared" si="166"/>
        <v/>
      </c>
      <c r="K391" s="68"/>
      <c r="L391" s="209"/>
      <c r="N391" s="291"/>
      <c r="O391" s="291"/>
      <c r="P391" s="291"/>
      <c r="Q391" s="291"/>
    </row>
    <row r="392" spans="1:17" s="67" customFormat="1" ht="18" customHeight="1" outlineLevel="1">
      <c r="A392" s="552" t="s">
        <v>135</v>
      </c>
      <c r="B392" s="553"/>
      <c r="C392" s="554"/>
      <c r="D392" s="542" t="s">
        <v>787</v>
      </c>
      <c r="E392" s="543"/>
      <c r="F392" s="543"/>
      <c r="G392" s="544"/>
      <c r="H392" s="545">
        <f>SUM(H393:H399)</f>
        <v>0</v>
      </c>
      <c r="I392" s="546"/>
      <c r="J392" s="545">
        <f>SUM(J393:J399)</f>
        <v>0</v>
      </c>
      <c r="K392" s="68"/>
      <c r="L392" s="547"/>
      <c r="N392" s="291"/>
      <c r="O392" s="291"/>
      <c r="P392" s="291"/>
      <c r="Q392" s="291"/>
    </row>
    <row r="393" spans="1:17" s="67" customFormat="1" ht="18" customHeight="1" outlineLevel="2">
      <c r="A393" s="208" t="s">
        <v>788</v>
      </c>
      <c r="B393" s="438" t="s">
        <v>202</v>
      </c>
      <c r="C393" s="387"/>
      <c r="D393" s="206" t="s">
        <v>789</v>
      </c>
      <c r="E393" s="207"/>
      <c r="F393" s="207" t="s">
        <v>773</v>
      </c>
      <c r="G393" s="349"/>
      <c r="H393" s="208" t="str">
        <f t="shared" ref="H393:H396" si="170">IF(E393=0,"",G393*E393)</f>
        <v/>
      </c>
      <c r="I393" s="211" t="str">
        <f t="shared" ref="I393:I396" si="171">IF(G393="","",G393*(1+$H$8))</f>
        <v/>
      </c>
      <c r="J393" s="208" t="str">
        <f t="shared" ref="J393:J396" si="172">IF(E393=0,"",I393*E393)</f>
        <v/>
      </c>
      <c r="K393" s="70"/>
      <c r="L393" s="209"/>
      <c r="N393" s="291"/>
      <c r="O393" s="291"/>
      <c r="P393" s="291"/>
      <c r="Q393" s="291"/>
    </row>
    <row r="394" spans="1:17" s="67" customFormat="1" ht="18" customHeight="1" outlineLevel="2">
      <c r="A394" s="208" t="s">
        <v>790</v>
      </c>
      <c r="B394" s="438" t="s">
        <v>202</v>
      </c>
      <c r="C394" s="387"/>
      <c r="D394" s="206" t="s">
        <v>791</v>
      </c>
      <c r="E394" s="207"/>
      <c r="F394" s="207" t="s">
        <v>773</v>
      </c>
      <c r="G394" s="349"/>
      <c r="H394" s="208" t="str">
        <f t="shared" si="170"/>
        <v/>
      </c>
      <c r="I394" s="211" t="str">
        <f t="shared" si="171"/>
        <v/>
      </c>
      <c r="J394" s="208" t="str">
        <f t="shared" si="172"/>
        <v/>
      </c>
      <c r="K394" s="70"/>
      <c r="L394" s="209"/>
      <c r="N394" s="291"/>
      <c r="O394" s="291"/>
      <c r="P394" s="291"/>
      <c r="Q394" s="291"/>
    </row>
    <row r="395" spans="1:17" s="67" customFormat="1" ht="18" customHeight="1" outlineLevel="2">
      <c r="A395" s="208" t="s">
        <v>792</v>
      </c>
      <c r="B395" s="438" t="s">
        <v>202</v>
      </c>
      <c r="C395" s="387"/>
      <c r="D395" s="206"/>
      <c r="E395" s="207"/>
      <c r="F395" s="207" t="s">
        <v>773</v>
      </c>
      <c r="G395" s="349"/>
      <c r="H395" s="208" t="str">
        <f t="shared" si="170"/>
        <v/>
      </c>
      <c r="I395" s="211" t="str">
        <f t="shared" si="171"/>
        <v/>
      </c>
      <c r="J395" s="208" t="str">
        <f t="shared" si="172"/>
        <v/>
      </c>
      <c r="K395" s="70"/>
      <c r="L395" s="209"/>
      <c r="N395" s="291"/>
      <c r="O395" s="291"/>
      <c r="P395" s="291"/>
      <c r="Q395" s="291"/>
    </row>
    <row r="396" spans="1:17" s="67" customFormat="1" ht="18" customHeight="1" outlineLevel="2">
      <c r="A396" s="208" t="s">
        <v>793</v>
      </c>
      <c r="B396" s="438" t="s">
        <v>202</v>
      </c>
      <c r="C396" s="387"/>
      <c r="D396" s="206"/>
      <c r="E396" s="207"/>
      <c r="F396" s="207"/>
      <c r="G396" s="211"/>
      <c r="H396" s="208" t="str">
        <f t="shared" si="170"/>
        <v/>
      </c>
      <c r="I396" s="211" t="str">
        <f t="shared" si="171"/>
        <v/>
      </c>
      <c r="J396" s="208" t="str">
        <f t="shared" si="172"/>
        <v/>
      </c>
      <c r="K396" s="70"/>
      <c r="L396" s="209"/>
      <c r="N396" s="291"/>
      <c r="O396" s="291"/>
      <c r="P396" s="291"/>
      <c r="Q396" s="291"/>
    </row>
    <row r="397" spans="1:17" s="67" customFormat="1" ht="18" customHeight="1" outlineLevel="2">
      <c r="A397" s="208" t="s">
        <v>794</v>
      </c>
      <c r="B397" s="438" t="s">
        <v>202</v>
      </c>
      <c r="C397" s="387"/>
      <c r="D397" s="206"/>
      <c r="E397" s="207"/>
      <c r="F397" s="207"/>
      <c r="G397" s="211"/>
      <c r="H397" s="208" t="str">
        <f t="shared" ref="H397:H398" si="173">IF(E397=0,"",G397*E397)</f>
        <v/>
      </c>
      <c r="I397" s="211" t="str">
        <f t="shared" ref="I397:I398" si="174">IF(G397="","",G397*(1+$H$8))</f>
        <v/>
      </c>
      <c r="J397" s="208" t="str">
        <f t="shared" ref="J397:J398" si="175">IF(E397=0,"",I397*E397)</f>
        <v/>
      </c>
      <c r="K397" s="70"/>
      <c r="L397" s="209"/>
      <c r="N397" s="291"/>
      <c r="O397" s="291"/>
      <c r="P397" s="291"/>
      <c r="Q397" s="291"/>
    </row>
    <row r="398" spans="1:17" s="67" customFormat="1" ht="18" customHeight="1" outlineLevel="2">
      <c r="A398" s="208" t="s">
        <v>795</v>
      </c>
      <c r="B398" s="438" t="s">
        <v>202</v>
      </c>
      <c r="C398" s="387"/>
      <c r="D398" s="206"/>
      <c r="E398" s="207"/>
      <c r="F398" s="207"/>
      <c r="G398" s="211"/>
      <c r="H398" s="208" t="str">
        <f t="shared" si="173"/>
        <v/>
      </c>
      <c r="I398" s="211" t="str">
        <f t="shared" si="174"/>
        <v/>
      </c>
      <c r="J398" s="208" t="str">
        <f t="shared" si="175"/>
        <v/>
      </c>
      <c r="K398" s="70"/>
      <c r="L398" s="209"/>
      <c r="N398" s="291"/>
      <c r="O398" s="291"/>
      <c r="P398" s="291"/>
      <c r="Q398" s="291"/>
    </row>
    <row r="399" spans="1:17" s="67" customFormat="1" ht="18" customHeight="1" outlineLevel="2">
      <c r="A399" s="208" t="s">
        <v>796</v>
      </c>
      <c r="B399" s="438" t="s">
        <v>202</v>
      </c>
      <c r="C399" s="387"/>
      <c r="D399" s="206"/>
      <c r="E399" s="207"/>
      <c r="F399" s="207"/>
      <c r="G399" s="211"/>
      <c r="H399" s="208" t="str">
        <f t="shared" ref="H399" si="176">IF(E399=0,"",G399*E399)</f>
        <v/>
      </c>
      <c r="I399" s="211" t="str">
        <f t="shared" ref="I399" si="177">IF(G399="","",G399*(1+$H$8))</f>
        <v/>
      </c>
      <c r="J399" s="208" t="str">
        <f t="shared" ref="J399" si="178">IF(E399=0,"",I399*E399)</f>
        <v/>
      </c>
      <c r="K399" s="70"/>
      <c r="L399" s="209"/>
      <c r="N399" s="291"/>
      <c r="O399" s="291"/>
      <c r="P399" s="291"/>
      <c r="Q399" s="291"/>
    </row>
    <row r="400" spans="1:17" s="67" customFormat="1" ht="18" customHeight="1" outlineLevel="1">
      <c r="A400" s="552" t="s">
        <v>136</v>
      </c>
      <c r="B400" s="553"/>
      <c r="C400" s="554"/>
      <c r="D400" s="542" t="s">
        <v>797</v>
      </c>
      <c r="E400" s="543"/>
      <c r="F400" s="543"/>
      <c r="G400" s="544"/>
      <c r="H400" s="545">
        <f>SUM(H401:H411)</f>
        <v>0</v>
      </c>
      <c r="I400" s="546"/>
      <c r="J400" s="545">
        <f>SUM(J401:J411)</f>
        <v>0</v>
      </c>
      <c r="K400" s="68"/>
      <c r="L400" s="547"/>
      <c r="N400" s="291"/>
      <c r="O400" s="291"/>
      <c r="P400" s="291"/>
      <c r="Q400" s="291"/>
    </row>
    <row r="401" spans="1:17" s="67" customFormat="1" ht="18" customHeight="1" outlineLevel="2">
      <c r="A401" s="208" t="s">
        <v>798</v>
      </c>
      <c r="B401" s="438" t="s">
        <v>202</v>
      </c>
      <c r="C401" s="387"/>
      <c r="D401" s="206" t="s">
        <v>799</v>
      </c>
      <c r="E401" s="207"/>
      <c r="F401" s="207" t="s">
        <v>350</v>
      </c>
      <c r="G401" s="349"/>
      <c r="H401" s="208" t="str">
        <f t="shared" ref="H401:H411" si="179">IF(E401=0,"",G401*E401)</f>
        <v/>
      </c>
      <c r="I401" s="211" t="str">
        <f t="shared" ref="I401:I411" si="180">IF(G401="","",G401*(1+$H$8))</f>
        <v/>
      </c>
      <c r="J401" s="208" t="str">
        <f t="shared" ref="J401:J411" si="181">IF(E401=0,"",I401*E401)</f>
        <v/>
      </c>
      <c r="K401" s="68"/>
      <c r="L401" s="209"/>
      <c r="N401" s="291"/>
      <c r="O401" s="291"/>
      <c r="P401" s="291"/>
      <c r="Q401" s="291"/>
    </row>
    <row r="402" spans="1:17" s="67" customFormat="1" ht="18" customHeight="1" outlineLevel="2">
      <c r="A402" s="208" t="s">
        <v>800</v>
      </c>
      <c r="B402" s="438" t="s">
        <v>202</v>
      </c>
      <c r="C402" s="387"/>
      <c r="D402" s="206" t="s">
        <v>801</v>
      </c>
      <c r="E402" s="207"/>
      <c r="F402" s="207" t="s">
        <v>259</v>
      </c>
      <c r="G402" s="349"/>
      <c r="H402" s="208" t="str">
        <f t="shared" si="179"/>
        <v/>
      </c>
      <c r="I402" s="211" t="str">
        <f t="shared" si="180"/>
        <v/>
      </c>
      <c r="J402" s="208" t="str">
        <f t="shared" si="181"/>
        <v/>
      </c>
      <c r="K402" s="68"/>
      <c r="L402" s="209"/>
      <c r="N402" s="291"/>
      <c r="O402" s="291"/>
      <c r="P402" s="291"/>
      <c r="Q402" s="291"/>
    </row>
    <row r="403" spans="1:17" s="67" customFormat="1" ht="18" customHeight="1" outlineLevel="2">
      <c r="A403" s="208" t="s">
        <v>802</v>
      </c>
      <c r="B403" s="438" t="s">
        <v>202</v>
      </c>
      <c r="C403" s="387"/>
      <c r="D403" s="206" t="s">
        <v>803</v>
      </c>
      <c r="E403" s="207"/>
      <c r="F403" s="207" t="s">
        <v>350</v>
      </c>
      <c r="G403" s="211"/>
      <c r="H403" s="208" t="str">
        <f t="shared" si="179"/>
        <v/>
      </c>
      <c r="I403" s="211" t="str">
        <f t="shared" si="180"/>
        <v/>
      </c>
      <c r="J403" s="208" t="str">
        <f t="shared" si="181"/>
        <v/>
      </c>
      <c r="K403" s="68"/>
      <c r="L403" s="209"/>
      <c r="N403" s="291"/>
      <c r="O403" s="291"/>
      <c r="P403" s="291"/>
      <c r="Q403" s="291"/>
    </row>
    <row r="404" spans="1:17" s="67" customFormat="1" ht="18" customHeight="1" outlineLevel="2">
      <c r="A404" s="208" t="s">
        <v>804</v>
      </c>
      <c r="B404" s="438" t="s">
        <v>202</v>
      </c>
      <c r="C404" s="387"/>
      <c r="D404" s="206" t="s">
        <v>805</v>
      </c>
      <c r="E404" s="207"/>
      <c r="F404" s="207" t="s">
        <v>259</v>
      </c>
      <c r="G404" s="211"/>
      <c r="H404" s="208" t="str">
        <f t="shared" si="179"/>
        <v/>
      </c>
      <c r="I404" s="211" t="str">
        <f t="shared" si="180"/>
        <v/>
      </c>
      <c r="J404" s="208" t="str">
        <f t="shared" si="181"/>
        <v/>
      </c>
      <c r="K404" s="68"/>
      <c r="L404" s="209"/>
      <c r="N404" s="291"/>
      <c r="O404" s="291"/>
      <c r="P404" s="291"/>
      <c r="Q404" s="291"/>
    </row>
    <row r="405" spans="1:17" s="67" customFormat="1" ht="18" customHeight="1" outlineLevel="2">
      <c r="A405" s="208" t="s">
        <v>806</v>
      </c>
      <c r="B405" s="438" t="s">
        <v>202</v>
      </c>
      <c r="C405" s="387"/>
      <c r="D405" s="206" t="s">
        <v>807</v>
      </c>
      <c r="E405" s="207"/>
      <c r="F405" s="207" t="s">
        <v>259</v>
      </c>
      <c r="G405" s="211"/>
      <c r="H405" s="208" t="str">
        <f t="shared" si="179"/>
        <v/>
      </c>
      <c r="I405" s="211" t="str">
        <f t="shared" si="180"/>
        <v/>
      </c>
      <c r="J405" s="208" t="str">
        <f t="shared" si="181"/>
        <v/>
      </c>
      <c r="K405" s="68"/>
      <c r="L405" s="209"/>
      <c r="N405" s="291"/>
      <c r="O405" s="291"/>
      <c r="P405" s="291"/>
      <c r="Q405" s="291"/>
    </row>
    <row r="406" spans="1:17" s="67" customFormat="1" ht="18" customHeight="1" outlineLevel="2">
      <c r="A406" s="208" t="s">
        <v>808</v>
      </c>
      <c r="B406" s="438" t="s">
        <v>202</v>
      </c>
      <c r="C406" s="387"/>
      <c r="D406" s="206" t="s">
        <v>809</v>
      </c>
      <c r="E406" s="207"/>
      <c r="F406" s="207" t="s">
        <v>350</v>
      </c>
      <c r="G406" s="211"/>
      <c r="H406" s="208" t="str">
        <f t="shared" si="179"/>
        <v/>
      </c>
      <c r="I406" s="211" t="str">
        <f t="shared" si="180"/>
        <v/>
      </c>
      <c r="J406" s="208" t="str">
        <f t="shared" si="181"/>
        <v/>
      </c>
      <c r="K406" s="68"/>
      <c r="L406" s="209"/>
      <c r="N406" s="291"/>
      <c r="O406" s="291"/>
      <c r="P406" s="291"/>
      <c r="Q406" s="291"/>
    </row>
    <row r="407" spans="1:17" s="67" customFormat="1" ht="18" customHeight="1" outlineLevel="2">
      <c r="A407" s="208" t="s">
        <v>810</v>
      </c>
      <c r="B407" s="438" t="s">
        <v>202</v>
      </c>
      <c r="C407" s="387"/>
      <c r="D407" s="206"/>
      <c r="E407" s="207"/>
      <c r="F407" s="207"/>
      <c r="G407" s="211"/>
      <c r="H407" s="208" t="str">
        <f t="shared" si="179"/>
        <v/>
      </c>
      <c r="I407" s="211" t="str">
        <f t="shared" si="180"/>
        <v/>
      </c>
      <c r="J407" s="208" t="str">
        <f t="shared" si="181"/>
        <v/>
      </c>
      <c r="K407" s="68"/>
      <c r="L407" s="209"/>
      <c r="N407" s="291"/>
      <c r="O407" s="291"/>
      <c r="P407" s="291"/>
      <c r="Q407" s="291"/>
    </row>
    <row r="408" spans="1:17" s="67" customFormat="1" ht="18" customHeight="1" outlineLevel="2">
      <c r="A408" s="208" t="s">
        <v>811</v>
      </c>
      <c r="B408" s="438" t="s">
        <v>202</v>
      </c>
      <c r="C408" s="387"/>
      <c r="D408" s="206"/>
      <c r="E408" s="207"/>
      <c r="F408" s="207"/>
      <c r="G408" s="211"/>
      <c r="H408" s="208" t="str">
        <f t="shared" si="179"/>
        <v/>
      </c>
      <c r="I408" s="211" t="str">
        <f t="shared" si="180"/>
        <v/>
      </c>
      <c r="J408" s="208" t="str">
        <f t="shared" si="181"/>
        <v/>
      </c>
      <c r="K408" s="68"/>
      <c r="L408" s="209"/>
      <c r="N408" s="291"/>
      <c r="O408" s="291"/>
      <c r="P408" s="291"/>
      <c r="Q408" s="291"/>
    </row>
    <row r="409" spans="1:17" s="67" customFormat="1" ht="18" customHeight="1" outlineLevel="2">
      <c r="A409" s="208" t="s">
        <v>812</v>
      </c>
      <c r="B409" s="438" t="s">
        <v>202</v>
      </c>
      <c r="C409" s="387"/>
      <c r="D409" s="206"/>
      <c r="E409" s="207"/>
      <c r="F409" s="207"/>
      <c r="G409" s="211"/>
      <c r="H409" s="208" t="str">
        <f t="shared" ref="H409:H410" si="182">IF(E409=0,"",G409*E409)</f>
        <v/>
      </c>
      <c r="I409" s="211" t="str">
        <f t="shared" ref="I409:I410" si="183">IF(G409="","",G409*(1+$H$8))</f>
        <v/>
      </c>
      <c r="J409" s="208" t="str">
        <f t="shared" ref="J409:J410" si="184">IF(E409=0,"",I409*E409)</f>
        <v/>
      </c>
      <c r="K409" s="68"/>
      <c r="L409" s="209"/>
      <c r="N409" s="291"/>
      <c r="O409" s="291"/>
      <c r="P409" s="291"/>
      <c r="Q409" s="291"/>
    </row>
    <row r="410" spans="1:17" s="67" customFormat="1" ht="18" customHeight="1" outlineLevel="2">
      <c r="A410" s="208" t="s">
        <v>813</v>
      </c>
      <c r="B410" s="438" t="s">
        <v>202</v>
      </c>
      <c r="C410" s="387"/>
      <c r="D410" s="206"/>
      <c r="E410" s="207"/>
      <c r="F410" s="207"/>
      <c r="G410" s="211"/>
      <c r="H410" s="208" t="str">
        <f t="shared" si="182"/>
        <v/>
      </c>
      <c r="I410" s="211" t="str">
        <f t="shared" si="183"/>
        <v/>
      </c>
      <c r="J410" s="208" t="str">
        <f t="shared" si="184"/>
        <v/>
      </c>
      <c r="K410" s="68"/>
      <c r="L410" s="209"/>
      <c r="N410" s="291"/>
      <c r="O410" s="291"/>
      <c r="P410" s="291"/>
      <c r="Q410" s="291"/>
    </row>
    <row r="411" spans="1:17" s="67" customFormat="1" ht="18" customHeight="1" outlineLevel="2">
      <c r="A411" s="208" t="s">
        <v>814</v>
      </c>
      <c r="B411" s="438" t="s">
        <v>202</v>
      </c>
      <c r="C411" s="387"/>
      <c r="D411" s="206"/>
      <c r="E411" s="207"/>
      <c r="F411" s="207"/>
      <c r="G411" s="211"/>
      <c r="H411" s="208" t="str">
        <f t="shared" si="179"/>
        <v/>
      </c>
      <c r="I411" s="211" t="str">
        <f t="shared" si="180"/>
        <v/>
      </c>
      <c r="J411" s="208" t="str">
        <f t="shared" si="181"/>
        <v/>
      </c>
      <c r="K411" s="68"/>
      <c r="L411" s="209"/>
      <c r="N411" s="291"/>
      <c r="O411" s="291"/>
      <c r="P411" s="291"/>
      <c r="Q411" s="291"/>
    </row>
    <row r="412" spans="1:17" s="67" customFormat="1" ht="18" customHeight="1" outlineLevel="1">
      <c r="A412" s="552" t="s">
        <v>137</v>
      </c>
      <c r="B412" s="553"/>
      <c r="C412" s="554"/>
      <c r="D412" s="542" t="s">
        <v>815</v>
      </c>
      <c r="E412" s="543"/>
      <c r="F412" s="543"/>
      <c r="G412" s="544"/>
      <c r="H412" s="545">
        <f>SUM(H413:H418)</f>
        <v>0</v>
      </c>
      <c r="I412" s="546"/>
      <c r="J412" s="545">
        <f>SUM(J413:J418)</f>
        <v>0</v>
      </c>
      <c r="K412" s="68"/>
      <c r="L412" s="547"/>
      <c r="N412" s="291"/>
      <c r="O412" s="291"/>
      <c r="P412" s="291"/>
      <c r="Q412" s="291"/>
    </row>
    <row r="413" spans="1:17" s="67" customFormat="1" ht="18" customHeight="1" outlineLevel="2">
      <c r="A413" s="208" t="s">
        <v>816</v>
      </c>
      <c r="B413" s="438" t="s">
        <v>202</v>
      </c>
      <c r="C413" s="387"/>
      <c r="D413" s="206" t="s">
        <v>817</v>
      </c>
      <c r="E413" s="207"/>
      <c r="F413" s="207" t="s">
        <v>773</v>
      </c>
      <c r="G413" s="349"/>
      <c r="H413" s="208" t="str">
        <f t="shared" ref="H413:H418" si="185">IF(E413=0,"",G413*E413)</f>
        <v/>
      </c>
      <c r="I413" s="211" t="str">
        <f t="shared" ref="I413:I418" si="186">IF(G413="","",G413*(1+$H$8))</f>
        <v/>
      </c>
      <c r="J413" s="208" t="str">
        <f t="shared" ref="J413:J418" si="187">IF(E413=0,"",I413*E413)</f>
        <v/>
      </c>
      <c r="K413" s="70"/>
      <c r="L413" s="209"/>
      <c r="N413" s="291"/>
      <c r="O413" s="291"/>
      <c r="P413" s="291"/>
      <c r="Q413" s="291"/>
    </row>
    <row r="414" spans="1:17" s="67" customFormat="1" ht="18" customHeight="1" outlineLevel="2">
      <c r="A414" s="208" t="s">
        <v>818</v>
      </c>
      <c r="B414" s="438" t="s">
        <v>202</v>
      </c>
      <c r="C414" s="387"/>
      <c r="D414" s="206"/>
      <c r="E414" s="207"/>
      <c r="F414" s="207"/>
      <c r="G414" s="211"/>
      <c r="H414" s="208" t="str">
        <f t="shared" si="185"/>
        <v/>
      </c>
      <c r="I414" s="211" t="str">
        <f t="shared" si="186"/>
        <v/>
      </c>
      <c r="J414" s="208" t="str">
        <f t="shared" si="187"/>
        <v/>
      </c>
      <c r="K414" s="70"/>
      <c r="L414" s="209"/>
      <c r="N414" s="291"/>
      <c r="O414" s="291"/>
      <c r="P414" s="291"/>
      <c r="Q414" s="291"/>
    </row>
    <row r="415" spans="1:17" s="67" customFormat="1" ht="18" customHeight="1" outlineLevel="2">
      <c r="A415" s="208" t="s">
        <v>819</v>
      </c>
      <c r="B415" s="438" t="s">
        <v>202</v>
      </c>
      <c r="C415" s="387"/>
      <c r="D415" s="206"/>
      <c r="E415" s="207"/>
      <c r="F415" s="207"/>
      <c r="G415" s="211"/>
      <c r="H415" s="208" t="str">
        <f t="shared" si="185"/>
        <v/>
      </c>
      <c r="I415" s="211" t="str">
        <f t="shared" si="186"/>
        <v/>
      </c>
      <c r="J415" s="208" t="str">
        <f t="shared" si="187"/>
        <v/>
      </c>
      <c r="K415" s="70"/>
      <c r="L415" s="209"/>
      <c r="N415" s="291"/>
      <c r="O415" s="291"/>
      <c r="P415" s="291"/>
      <c r="Q415" s="291"/>
    </row>
    <row r="416" spans="1:17" s="67" customFormat="1" ht="18" customHeight="1" outlineLevel="2">
      <c r="A416" s="208" t="s">
        <v>820</v>
      </c>
      <c r="B416" s="438" t="s">
        <v>202</v>
      </c>
      <c r="C416" s="387"/>
      <c r="D416" s="206"/>
      <c r="E416" s="207"/>
      <c r="F416" s="207"/>
      <c r="G416" s="211"/>
      <c r="H416" s="208" t="str">
        <f t="shared" ref="H416:H417" si="188">IF(E416=0,"",G416*E416)</f>
        <v/>
      </c>
      <c r="I416" s="211" t="str">
        <f t="shared" ref="I416:I417" si="189">IF(G416="","",G416*(1+$H$8))</f>
        <v/>
      </c>
      <c r="J416" s="208" t="str">
        <f t="shared" ref="J416:J417" si="190">IF(E416=0,"",I416*E416)</f>
        <v/>
      </c>
      <c r="K416" s="70"/>
      <c r="L416" s="209"/>
      <c r="N416" s="291"/>
      <c r="O416" s="291"/>
      <c r="P416" s="291"/>
      <c r="Q416" s="291"/>
    </row>
    <row r="417" spans="1:17" s="67" customFormat="1" ht="18" customHeight="1" outlineLevel="2">
      <c r="A417" s="208" t="s">
        <v>821</v>
      </c>
      <c r="B417" s="438" t="s">
        <v>202</v>
      </c>
      <c r="C417" s="387"/>
      <c r="D417" s="206"/>
      <c r="E417" s="207"/>
      <c r="F417" s="207"/>
      <c r="G417" s="211"/>
      <c r="H417" s="208" t="str">
        <f t="shared" si="188"/>
        <v/>
      </c>
      <c r="I417" s="211" t="str">
        <f t="shared" si="189"/>
        <v/>
      </c>
      <c r="J417" s="208" t="str">
        <f t="shared" si="190"/>
        <v/>
      </c>
      <c r="K417" s="70"/>
      <c r="L417" s="209"/>
      <c r="N417" s="291"/>
      <c r="O417" s="291"/>
      <c r="P417" s="291"/>
      <c r="Q417" s="291"/>
    </row>
    <row r="418" spans="1:17" s="67" customFormat="1" ht="18" customHeight="1" outlineLevel="2">
      <c r="A418" s="208" t="s">
        <v>822</v>
      </c>
      <c r="B418" s="438" t="s">
        <v>202</v>
      </c>
      <c r="C418" s="387"/>
      <c r="D418" s="206"/>
      <c r="E418" s="207"/>
      <c r="F418" s="207"/>
      <c r="G418" s="211"/>
      <c r="H418" s="208" t="str">
        <f t="shared" si="185"/>
        <v/>
      </c>
      <c r="I418" s="211" t="str">
        <f t="shared" si="186"/>
        <v/>
      </c>
      <c r="J418" s="208" t="str">
        <f t="shared" si="187"/>
        <v/>
      </c>
      <c r="K418" s="70"/>
      <c r="L418" s="209"/>
      <c r="N418" s="291"/>
      <c r="O418" s="291"/>
      <c r="P418" s="291"/>
      <c r="Q418" s="291"/>
    </row>
    <row r="419" spans="1:17" s="67" customFormat="1" ht="18" customHeight="1" outlineLevel="1">
      <c r="A419" s="552" t="s">
        <v>138</v>
      </c>
      <c r="B419" s="553"/>
      <c r="C419" s="554"/>
      <c r="D419" s="542" t="s">
        <v>823</v>
      </c>
      <c r="E419" s="543"/>
      <c r="F419" s="543"/>
      <c r="G419" s="544"/>
      <c r="H419" s="545">
        <f>SUM(H420:H430)</f>
        <v>0</v>
      </c>
      <c r="I419" s="546"/>
      <c r="J419" s="545">
        <f>SUM(J420:J430)</f>
        <v>0</v>
      </c>
      <c r="K419" s="68"/>
      <c r="L419" s="547"/>
      <c r="N419" s="291"/>
      <c r="O419" s="291"/>
      <c r="P419" s="291"/>
      <c r="Q419" s="291"/>
    </row>
    <row r="420" spans="1:17" s="67" customFormat="1" ht="18" customHeight="1" outlineLevel="2">
      <c r="A420" s="208" t="s">
        <v>824</v>
      </c>
      <c r="B420" s="438" t="s">
        <v>202</v>
      </c>
      <c r="C420" s="387"/>
      <c r="D420" s="212" t="s">
        <v>825</v>
      </c>
      <c r="E420" s="207"/>
      <c r="F420" s="207" t="s">
        <v>223</v>
      </c>
      <c r="G420" s="349"/>
      <c r="H420" s="208" t="str">
        <f t="shared" ref="H420:H430" si="191">IF(E420=0,"",G420*E420)</f>
        <v/>
      </c>
      <c r="I420" s="211" t="str">
        <f t="shared" ref="I420:I430" si="192">IF(G420="","",G420*(1+$H$8))</f>
        <v/>
      </c>
      <c r="J420" s="208" t="str">
        <f t="shared" ref="J420:J430" si="193">IF(E420=0,"",I420*E420)</f>
        <v/>
      </c>
      <c r="K420" s="70"/>
      <c r="L420" s="209"/>
      <c r="N420" s="291"/>
      <c r="O420" s="291"/>
      <c r="P420" s="291"/>
      <c r="Q420" s="291"/>
    </row>
    <row r="421" spans="1:17" s="67" customFormat="1" ht="18" customHeight="1" outlineLevel="2">
      <c r="A421" s="208" t="s">
        <v>826</v>
      </c>
      <c r="B421" s="438" t="s">
        <v>202</v>
      </c>
      <c r="C421" s="387"/>
      <c r="D421" s="212" t="s">
        <v>827</v>
      </c>
      <c r="E421" s="207"/>
      <c r="F421" s="207" t="s">
        <v>350</v>
      </c>
      <c r="G421" s="349"/>
      <c r="H421" s="208" t="str">
        <f t="shared" si="191"/>
        <v/>
      </c>
      <c r="I421" s="211" t="str">
        <f t="shared" si="192"/>
        <v/>
      </c>
      <c r="J421" s="208" t="str">
        <f t="shared" si="193"/>
        <v/>
      </c>
      <c r="K421" s="70"/>
      <c r="L421" s="209"/>
      <c r="N421" s="291"/>
      <c r="O421" s="291"/>
      <c r="P421" s="291"/>
      <c r="Q421" s="291"/>
    </row>
    <row r="422" spans="1:17" s="67" customFormat="1" ht="18" customHeight="1" outlineLevel="2">
      <c r="A422" s="208" t="s">
        <v>828</v>
      </c>
      <c r="B422" s="438" t="s">
        <v>202</v>
      </c>
      <c r="C422" s="387"/>
      <c r="D422" s="206" t="s">
        <v>829</v>
      </c>
      <c r="E422" s="207"/>
      <c r="F422" s="207" t="s">
        <v>223</v>
      </c>
      <c r="G422" s="349"/>
      <c r="H422" s="208" t="str">
        <f t="shared" si="191"/>
        <v/>
      </c>
      <c r="I422" s="211" t="str">
        <f t="shared" si="192"/>
        <v/>
      </c>
      <c r="J422" s="208" t="str">
        <f t="shared" si="193"/>
        <v/>
      </c>
      <c r="K422" s="70"/>
      <c r="L422" s="209"/>
      <c r="N422" s="291"/>
      <c r="O422" s="291"/>
      <c r="P422" s="291"/>
      <c r="Q422" s="291"/>
    </row>
    <row r="423" spans="1:17" s="67" customFormat="1" ht="18" customHeight="1" outlineLevel="2">
      <c r="A423" s="208" t="s">
        <v>830</v>
      </c>
      <c r="B423" s="438" t="s">
        <v>202</v>
      </c>
      <c r="C423" s="387"/>
      <c r="D423" s="206" t="s">
        <v>831</v>
      </c>
      <c r="E423" s="207"/>
      <c r="F423" s="207" t="s">
        <v>204</v>
      </c>
      <c r="G423" s="349"/>
      <c r="H423" s="208" t="str">
        <f t="shared" si="191"/>
        <v/>
      </c>
      <c r="I423" s="211" t="str">
        <f t="shared" si="192"/>
        <v/>
      </c>
      <c r="J423" s="208" t="str">
        <f t="shared" si="193"/>
        <v/>
      </c>
      <c r="K423" s="70"/>
      <c r="L423" s="209"/>
      <c r="N423" s="291"/>
      <c r="O423" s="291"/>
      <c r="P423" s="291"/>
      <c r="Q423" s="291"/>
    </row>
    <row r="424" spans="1:17" s="67" customFormat="1" ht="18" customHeight="1" outlineLevel="2">
      <c r="A424" s="208" t="s">
        <v>832</v>
      </c>
      <c r="B424" s="438" t="s">
        <v>202</v>
      </c>
      <c r="C424" s="387"/>
      <c r="D424" s="206" t="s">
        <v>833</v>
      </c>
      <c r="E424" s="207"/>
      <c r="F424" s="207" t="s">
        <v>223</v>
      </c>
      <c r="G424" s="211"/>
      <c r="H424" s="208" t="str">
        <f t="shared" si="191"/>
        <v/>
      </c>
      <c r="I424" s="211" t="str">
        <f t="shared" si="192"/>
        <v/>
      </c>
      <c r="J424" s="208" t="str">
        <f t="shared" si="193"/>
        <v/>
      </c>
      <c r="K424" s="70"/>
      <c r="L424" s="209"/>
      <c r="N424" s="291"/>
      <c r="O424" s="291"/>
      <c r="P424" s="291"/>
      <c r="Q424" s="291"/>
    </row>
    <row r="425" spans="1:17" s="67" customFormat="1" ht="18" customHeight="1" outlineLevel="2">
      <c r="A425" s="208" t="s">
        <v>834</v>
      </c>
      <c r="B425" s="438" t="s">
        <v>202</v>
      </c>
      <c r="C425" s="387"/>
      <c r="D425" s="206" t="s">
        <v>835</v>
      </c>
      <c r="E425" s="207"/>
      <c r="F425" s="207" t="s">
        <v>204</v>
      </c>
      <c r="G425" s="211"/>
      <c r="H425" s="208" t="str">
        <f t="shared" si="191"/>
        <v/>
      </c>
      <c r="I425" s="211" t="str">
        <f t="shared" si="192"/>
        <v/>
      </c>
      <c r="J425" s="208" t="str">
        <f t="shared" si="193"/>
        <v/>
      </c>
      <c r="K425" s="70"/>
      <c r="L425" s="209"/>
      <c r="N425" s="291"/>
      <c r="O425" s="291"/>
      <c r="P425" s="291"/>
      <c r="Q425" s="291"/>
    </row>
    <row r="426" spans="1:17" s="67" customFormat="1" ht="18" customHeight="1" outlineLevel="2">
      <c r="A426" s="208" t="s">
        <v>836</v>
      </c>
      <c r="B426" s="438" t="s">
        <v>202</v>
      </c>
      <c r="C426" s="387"/>
      <c r="D426" s="206"/>
      <c r="E426" s="207"/>
      <c r="F426" s="207"/>
      <c r="G426" s="211"/>
      <c r="H426" s="208" t="str">
        <f t="shared" si="191"/>
        <v/>
      </c>
      <c r="I426" s="211" t="str">
        <f t="shared" si="192"/>
        <v/>
      </c>
      <c r="J426" s="208" t="str">
        <f t="shared" si="193"/>
        <v/>
      </c>
      <c r="K426" s="70"/>
      <c r="L426" s="209"/>
      <c r="N426" s="291"/>
      <c r="O426" s="291"/>
      <c r="P426" s="291"/>
      <c r="Q426" s="291"/>
    </row>
    <row r="427" spans="1:17" s="67" customFormat="1" ht="18" customHeight="1" outlineLevel="2">
      <c r="A427" s="208" t="s">
        <v>837</v>
      </c>
      <c r="B427" s="438" t="s">
        <v>202</v>
      </c>
      <c r="C427" s="387"/>
      <c r="D427" s="206"/>
      <c r="E427" s="207"/>
      <c r="F427" s="207"/>
      <c r="G427" s="211"/>
      <c r="H427" s="208" t="str">
        <f t="shared" si="191"/>
        <v/>
      </c>
      <c r="I427" s="211" t="str">
        <f t="shared" si="192"/>
        <v/>
      </c>
      <c r="J427" s="208" t="str">
        <f t="shared" si="193"/>
        <v/>
      </c>
      <c r="K427" s="70"/>
      <c r="L427" s="209"/>
      <c r="N427" s="291"/>
      <c r="O427" s="291"/>
      <c r="P427" s="291"/>
      <c r="Q427" s="291"/>
    </row>
    <row r="428" spans="1:17" s="67" customFormat="1" ht="18" customHeight="1" outlineLevel="2">
      <c r="A428" s="208" t="s">
        <v>838</v>
      </c>
      <c r="B428" s="438" t="s">
        <v>202</v>
      </c>
      <c r="C428" s="387"/>
      <c r="D428" s="206"/>
      <c r="E428" s="207"/>
      <c r="F428" s="207"/>
      <c r="G428" s="211"/>
      <c r="H428" s="208" t="str">
        <f t="shared" si="191"/>
        <v/>
      </c>
      <c r="I428" s="211" t="str">
        <f t="shared" si="192"/>
        <v/>
      </c>
      <c r="J428" s="208" t="str">
        <f t="shared" si="193"/>
        <v/>
      </c>
      <c r="K428" s="70"/>
      <c r="L428" s="209"/>
      <c r="N428" s="291"/>
      <c r="O428" s="291"/>
      <c r="P428" s="291"/>
      <c r="Q428" s="291"/>
    </row>
    <row r="429" spans="1:17" s="67" customFormat="1" ht="18" customHeight="1" outlineLevel="2">
      <c r="A429" s="208" t="s">
        <v>839</v>
      </c>
      <c r="B429" s="438" t="s">
        <v>202</v>
      </c>
      <c r="C429" s="387"/>
      <c r="D429" s="206"/>
      <c r="E429" s="207"/>
      <c r="F429" s="207"/>
      <c r="G429" s="211"/>
      <c r="H429" s="208" t="str">
        <f t="shared" ref="H429" si="194">IF(E429=0,"",G429*E429)</f>
        <v/>
      </c>
      <c r="I429" s="211" t="str">
        <f t="shared" ref="I429" si="195">IF(G429="","",G429*(1+$H$8))</f>
        <v/>
      </c>
      <c r="J429" s="208" t="str">
        <f t="shared" ref="J429" si="196">IF(E429=0,"",I429*E429)</f>
        <v/>
      </c>
      <c r="K429" s="70"/>
      <c r="L429" s="209"/>
      <c r="N429" s="291"/>
      <c r="O429" s="291"/>
      <c r="P429" s="291"/>
      <c r="Q429" s="291"/>
    </row>
    <row r="430" spans="1:17" s="67" customFormat="1" ht="18" customHeight="1" outlineLevel="2">
      <c r="A430" s="208" t="s">
        <v>840</v>
      </c>
      <c r="B430" s="438" t="s">
        <v>202</v>
      </c>
      <c r="C430" s="387"/>
      <c r="D430" s="212"/>
      <c r="E430" s="207"/>
      <c r="F430" s="207"/>
      <c r="G430" s="211"/>
      <c r="H430" s="208" t="str">
        <f t="shared" si="191"/>
        <v/>
      </c>
      <c r="I430" s="211" t="str">
        <f t="shared" si="192"/>
        <v/>
      </c>
      <c r="J430" s="208" t="str">
        <f t="shared" si="193"/>
        <v/>
      </c>
      <c r="K430" s="70"/>
      <c r="L430" s="209"/>
      <c r="N430" s="291"/>
      <c r="O430" s="291"/>
      <c r="P430" s="291"/>
      <c r="Q430" s="291"/>
    </row>
    <row r="431" spans="1:17" s="67" customFormat="1" ht="18" customHeight="1" outlineLevel="1">
      <c r="A431" s="552" t="s">
        <v>139</v>
      </c>
      <c r="B431" s="553"/>
      <c r="C431" s="554"/>
      <c r="D431" s="542" t="s">
        <v>841</v>
      </c>
      <c r="E431" s="543"/>
      <c r="F431" s="543"/>
      <c r="G431" s="544"/>
      <c r="H431" s="545">
        <f>SUM(H432:H441)</f>
        <v>0</v>
      </c>
      <c r="I431" s="546"/>
      <c r="J431" s="545">
        <f>SUM(J432:J441)</f>
        <v>0</v>
      </c>
      <c r="K431" s="68"/>
      <c r="L431" s="547"/>
      <c r="N431" s="291"/>
      <c r="O431" s="291"/>
      <c r="P431" s="291"/>
      <c r="Q431" s="291"/>
    </row>
    <row r="432" spans="1:17" s="67" customFormat="1" ht="18" customHeight="1" outlineLevel="2">
      <c r="A432" s="208" t="s">
        <v>842</v>
      </c>
      <c r="B432" s="438" t="s">
        <v>202</v>
      </c>
      <c r="C432" s="387"/>
      <c r="D432" s="206" t="s">
        <v>843</v>
      </c>
      <c r="E432" s="207"/>
      <c r="F432" s="207" t="s">
        <v>259</v>
      </c>
      <c r="G432" s="349"/>
      <c r="H432" s="208" t="str">
        <f t="shared" ref="H432:H441" si="197">IF(E432=0,"",G432*E432)</f>
        <v/>
      </c>
      <c r="I432" s="211" t="str">
        <f t="shared" ref="I432:I441" si="198">IF(G432="","",G432*(1+$H$8))</f>
        <v/>
      </c>
      <c r="J432" s="208" t="str">
        <f t="shared" ref="J432:J441" si="199">IF(E432=0,"",I432*E432)</f>
        <v/>
      </c>
      <c r="K432" s="70"/>
      <c r="L432" s="209"/>
      <c r="N432" s="291"/>
      <c r="O432" s="291"/>
      <c r="P432" s="291"/>
      <c r="Q432" s="291"/>
    </row>
    <row r="433" spans="1:17" s="67" customFormat="1" ht="18" customHeight="1" outlineLevel="2">
      <c r="A433" s="208" t="s">
        <v>844</v>
      </c>
      <c r="B433" s="438" t="s">
        <v>202</v>
      </c>
      <c r="C433" s="387"/>
      <c r="D433" s="206" t="s">
        <v>845</v>
      </c>
      <c r="E433" s="207"/>
      <c r="F433" s="207" t="s">
        <v>223</v>
      </c>
      <c r="G433" s="349"/>
      <c r="H433" s="208" t="str">
        <f t="shared" si="197"/>
        <v/>
      </c>
      <c r="I433" s="211" t="str">
        <f t="shared" si="198"/>
        <v/>
      </c>
      <c r="J433" s="208" t="str">
        <f t="shared" si="199"/>
        <v/>
      </c>
      <c r="K433" s="70"/>
      <c r="L433" s="209"/>
      <c r="N433" s="291"/>
      <c r="O433" s="291"/>
      <c r="P433" s="291"/>
      <c r="Q433" s="291"/>
    </row>
    <row r="434" spans="1:17" s="67" customFormat="1" ht="18" customHeight="1" outlineLevel="2">
      <c r="A434" s="208" t="s">
        <v>846</v>
      </c>
      <c r="B434" s="438" t="s">
        <v>202</v>
      </c>
      <c r="C434" s="387"/>
      <c r="D434" s="206" t="s">
        <v>847</v>
      </c>
      <c r="E434" s="207"/>
      <c r="F434" s="207" t="s">
        <v>204</v>
      </c>
      <c r="G434" s="349"/>
      <c r="H434" s="208" t="str">
        <f t="shared" si="197"/>
        <v/>
      </c>
      <c r="I434" s="211" t="str">
        <f t="shared" si="198"/>
        <v/>
      </c>
      <c r="J434" s="208" t="str">
        <f t="shared" si="199"/>
        <v/>
      </c>
      <c r="K434" s="70"/>
      <c r="L434" s="209"/>
      <c r="N434" s="291"/>
      <c r="O434" s="291"/>
      <c r="P434" s="291"/>
      <c r="Q434" s="291"/>
    </row>
    <row r="435" spans="1:17" s="67" customFormat="1" ht="18" customHeight="1" outlineLevel="2">
      <c r="A435" s="208" t="s">
        <v>848</v>
      </c>
      <c r="B435" s="438" t="s">
        <v>202</v>
      </c>
      <c r="C435" s="387"/>
      <c r="D435" s="206" t="s">
        <v>849</v>
      </c>
      <c r="E435" s="207"/>
      <c r="F435" s="207" t="s">
        <v>204</v>
      </c>
      <c r="G435" s="349"/>
      <c r="H435" s="208" t="str">
        <f t="shared" si="197"/>
        <v/>
      </c>
      <c r="I435" s="211" t="str">
        <f t="shared" si="198"/>
        <v/>
      </c>
      <c r="J435" s="208" t="str">
        <f t="shared" si="199"/>
        <v/>
      </c>
      <c r="K435" s="70"/>
      <c r="L435" s="209"/>
      <c r="N435" s="291"/>
      <c r="O435" s="291"/>
      <c r="P435" s="291"/>
      <c r="Q435" s="291"/>
    </row>
    <row r="436" spans="1:17" s="67" customFormat="1" ht="18" customHeight="1" outlineLevel="2">
      <c r="A436" s="208" t="s">
        <v>850</v>
      </c>
      <c r="B436" s="438" t="s">
        <v>202</v>
      </c>
      <c r="C436" s="387"/>
      <c r="D436" s="206" t="s">
        <v>851</v>
      </c>
      <c r="E436" s="207"/>
      <c r="F436" s="207" t="s">
        <v>350</v>
      </c>
      <c r="G436" s="349"/>
      <c r="H436" s="208" t="str">
        <f t="shared" si="197"/>
        <v/>
      </c>
      <c r="I436" s="211" t="str">
        <f t="shared" si="198"/>
        <v/>
      </c>
      <c r="J436" s="208" t="str">
        <f t="shared" si="199"/>
        <v/>
      </c>
      <c r="K436" s="70"/>
      <c r="L436" s="209"/>
      <c r="N436" s="291"/>
      <c r="O436" s="291"/>
      <c r="P436" s="291"/>
      <c r="Q436" s="291"/>
    </row>
    <row r="437" spans="1:17" s="67" customFormat="1" ht="18" customHeight="1" outlineLevel="2">
      <c r="A437" s="208" t="s">
        <v>852</v>
      </c>
      <c r="B437" s="438" t="s">
        <v>202</v>
      </c>
      <c r="C437" s="387"/>
      <c r="D437" s="206" t="s">
        <v>853</v>
      </c>
      <c r="E437" s="207"/>
      <c r="F437" s="207" t="s">
        <v>204</v>
      </c>
      <c r="G437" s="211"/>
      <c r="H437" s="208" t="str">
        <f t="shared" si="197"/>
        <v/>
      </c>
      <c r="I437" s="211" t="str">
        <f t="shared" si="198"/>
        <v/>
      </c>
      <c r="J437" s="208" t="str">
        <f t="shared" si="199"/>
        <v/>
      </c>
      <c r="K437" s="70"/>
      <c r="L437" s="209"/>
      <c r="N437" s="291"/>
      <c r="O437" s="291"/>
      <c r="P437" s="291"/>
      <c r="Q437" s="291"/>
    </row>
    <row r="438" spans="1:17" s="67" customFormat="1" ht="18" customHeight="1" outlineLevel="2">
      <c r="A438" s="208" t="s">
        <v>854</v>
      </c>
      <c r="B438" s="438" t="s">
        <v>202</v>
      </c>
      <c r="C438" s="387"/>
      <c r="D438" s="206" t="s">
        <v>855</v>
      </c>
      <c r="E438" s="207"/>
      <c r="F438" s="207" t="s">
        <v>204</v>
      </c>
      <c r="G438" s="211"/>
      <c r="H438" s="208" t="str">
        <f t="shared" si="197"/>
        <v/>
      </c>
      <c r="I438" s="211" t="str">
        <f t="shared" si="198"/>
        <v/>
      </c>
      <c r="J438" s="208" t="str">
        <f t="shared" si="199"/>
        <v/>
      </c>
      <c r="K438" s="70"/>
      <c r="L438" s="209"/>
      <c r="N438" s="291"/>
      <c r="O438" s="291"/>
      <c r="P438" s="291"/>
      <c r="Q438" s="291"/>
    </row>
    <row r="439" spans="1:17" s="67" customFormat="1" ht="18" customHeight="1" outlineLevel="2">
      <c r="A439" s="208" t="s">
        <v>856</v>
      </c>
      <c r="B439" s="438" t="s">
        <v>202</v>
      </c>
      <c r="C439" s="387"/>
      <c r="D439" s="206"/>
      <c r="E439" s="207"/>
      <c r="F439" s="207"/>
      <c r="G439" s="211"/>
      <c r="H439" s="208" t="str">
        <f t="shared" si="197"/>
        <v/>
      </c>
      <c r="I439" s="211" t="str">
        <f t="shared" si="198"/>
        <v/>
      </c>
      <c r="J439" s="208" t="str">
        <f t="shared" si="199"/>
        <v/>
      </c>
      <c r="K439" s="70"/>
      <c r="L439" s="209"/>
      <c r="N439" s="291"/>
      <c r="O439" s="291"/>
      <c r="P439" s="291"/>
      <c r="Q439" s="291"/>
    </row>
    <row r="440" spans="1:17" s="67" customFormat="1" ht="18" customHeight="1" outlineLevel="2">
      <c r="A440" s="208" t="s">
        <v>857</v>
      </c>
      <c r="B440" s="438" t="s">
        <v>202</v>
      </c>
      <c r="C440" s="387"/>
      <c r="D440" s="206"/>
      <c r="E440" s="207"/>
      <c r="F440" s="207"/>
      <c r="G440" s="211"/>
      <c r="H440" s="208" t="str">
        <f t="shared" si="197"/>
        <v/>
      </c>
      <c r="I440" s="211" t="str">
        <f t="shared" si="198"/>
        <v/>
      </c>
      <c r="J440" s="208" t="str">
        <f t="shared" si="199"/>
        <v/>
      </c>
      <c r="K440" s="70"/>
      <c r="L440" s="209"/>
      <c r="N440" s="291"/>
      <c r="O440" s="291"/>
      <c r="P440" s="291"/>
      <c r="Q440" s="291"/>
    </row>
    <row r="441" spans="1:17" s="67" customFormat="1" ht="18" customHeight="1" outlineLevel="2">
      <c r="A441" s="208" t="s">
        <v>858</v>
      </c>
      <c r="B441" s="438" t="s">
        <v>202</v>
      </c>
      <c r="C441" s="387"/>
      <c r="D441" s="206"/>
      <c r="E441" s="207"/>
      <c r="F441" s="207"/>
      <c r="G441" s="211"/>
      <c r="H441" s="208" t="str">
        <f t="shared" si="197"/>
        <v/>
      </c>
      <c r="I441" s="211" t="str">
        <f t="shared" si="198"/>
        <v/>
      </c>
      <c r="J441" s="208" t="str">
        <f t="shared" si="199"/>
        <v/>
      </c>
      <c r="K441" s="70"/>
      <c r="L441" s="209"/>
      <c r="N441" s="291"/>
      <c r="O441" s="291"/>
      <c r="P441" s="291"/>
      <c r="Q441" s="291"/>
    </row>
    <row r="442" spans="1:17" s="67" customFormat="1" ht="18" customHeight="1" outlineLevel="1">
      <c r="A442" s="552" t="s">
        <v>140</v>
      </c>
      <c r="B442" s="553"/>
      <c r="C442" s="554"/>
      <c r="D442" s="542" t="s">
        <v>859</v>
      </c>
      <c r="E442" s="543"/>
      <c r="F442" s="543"/>
      <c r="G442" s="544"/>
      <c r="H442" s="545">
        <f>SUM(H443:H446)</f>
        <v>0</v>
      </c>
      <c r="I442" s="546"/>
      <c r="J442" s="545">
        <f>SUM(J443:J446)</f>
        <v>0</v>
      </c>
      <c r="K442" s="68"/>
      <c r="L442" s="547"/>
      <c r="N442" s="291"/>
      <c r="O442" s="291"/>
      <c r="P442" s="291"/>
      <c r="Q442" s="291"/>
    </row>
    <row r="443" spans="1:17" s="67" customFormat="1" ht="18" customHeight="1" outlineLevel="2">
      <c r="A443" s="208" t="s">
        <v>860</v>
      </c>
      <c r="B443" s="438" t="s">
        <v>202</v>
      </c>
      <c r="C443" s="387"/>
      <c r="D443" s="206" t="s">
        <v>861</v>
      </c>
      <c r="E443" s="207"/>
      <c r="F443" s="207" t="s">
        <v>773</v>
      </c>
      <c r="G443" s="349"/>
      <c r="H443" s="208" t="str">
        <f t="shared" ref="H443:H446" si="200">IF(E443=0,"",G443*E443)</f>
        <v/>
      </c>
      <c r="I443" s="211" t="str">
        <f t="shared" ref="I443:I446" si="201">IF(G443="","",G443*(1+$H$8))</f>
        <v/>
      </c>
      <c r="J443" s="208" t="str">
        <f t="shared" ref="J443:J446" si="202">IF(E443=0,"",I443*E443)</f>
        <v/>
      </c>
      <c r="K443" s="70"/>
      <c r="L443" s="209"/>
      <c r="N443" s="291"/>
      <c r="O443" s="291"/>
      <c r="P443" s="291"/>
      <c r="Q443" s="291"/>
    </row>
    <row r="444" spans="1:17" s="67" customFormat="1" ht="18" customHeight="1" outlineLevel="2">
      <c r="A444" s="208" t="s">
        <v>862</v>
      </c>
      <c r="B444" s="438" t="s">
        <v>202</v>
      </c>
      <c r="C444" s="387"/>
      <c r="D444" s="206"/>
      <c r="E444" s="207"/>
      <c r="F444" s="207"/>
      <c r="G444" s="211"/>
      <c r="H444" s="208" t="str">
        <f t="shared" si="200"/>
        <v/>
      </c>
      <c r="I444" s="211" t="str">
        <f t="shared" si="201"/>
        <v/>
      </c>
      <c r="J444" s="208" t="str">
        <f t="shared" si="202"/>
        <v/>
      </c>
      <c r="K444" s="70"/>
      <c r="L444" s="209"/>
      <c r="N444" s="291"/>
      <c r="O444" s="291"/>
      <c r="P444" s="291"/>
      <c r="Q444" s="291"/>
    </row>
    <row r="445" spans="1:17" s="67" customFormat="1" ht="18" customHeight="1" outlineLevel="2">
      <c r="A445" s="208" t="s">
        <v>863</v>
      </c>
      <c r="B445" s="438" t="s">
        <v>202</v>
      </c>
      <c r="C445" s="387"/>
      <c r="D445" s="206"/>
      <c r="E445" s="207"/>
      <c r="F445" s="207"/>
      <c r="G445" s="211"/>
      <c r="H445" s="208" t="str">
        <f t="shared" si="200"/>
        <v/>
      </c>
      <c r="I445" s="211" t="str">
        <f t="shared" si="201"/>
        <v/>
      </c>
      <c r="J445" s="208" t="str">
        <f t="shared" si="202"/>
        <v/>
      </c>
      <c r="K445" s="70"/>
      <c r="L445" s="209"/>
      <c r="N445" s="291"/>
      <c r="O445" s="291"/>
      <c r="P445" s="291"/>
      <c r="Q445" s="291"/>
    </row>
    <row r="446" spans="1:17" s="67" customFormat="1" ht="18" customHeight="1" outlineLevel="2">
      <c r="A446" s="208" t="s">
        <v>864</v>
      </c>
      <c r="B446" s="438" t="s">
        <v>202</v>
      </c>
      <c r="C446" s="387"/>
      <c r="D446" s="206"/>
      <c r="E446" s="207"/>
      <c r="F446" s="207"/>
      <c r="G446" s="211"/>
      <c r="H446" s="208" t="str">
        <f t="shared" si="200"/>
        <v/>
      </c>
      <c r="I446" s="211" t="str">
        <f t="shared" si="201"/>
        <v/>
      </c>
      <c r="J446" s="208" t="str">
        <f t="shared" si="202"/>
        <v/>
      </c>
      <c r="K446" s="70"/>
      <c r="L446" s="209"/>
      <c r="N446" s="291"/>
      <c r="O446" s="291"/>
      <c r="P446" s="291"/>
      <c r="Q446" s="291"/>
    </row>
    <row r="447" spans="1:17" s="67" customFormat="1" ht="18" customHeight="1" outlineLevel="1">
      <c r="A447" s="552" t="s">
        <v>141</v>
      </c>
      <c r="B447" s="553"/>
      <c r="C447" s="554"/>
      <c r="D447" s="542" t="s">
        <v>865</v>
      </c>
      <c r="E447" s="543"/>
      <c r="F447" s="543"/>
      <c r="G447" s="544"/>
      <c r="H447" s="545">
        <f>SUM(H448:H451)</f>
        <v>0</v>
      </c>
      <c r="I447" s="546"/>
      <c r="J447" s="545">
        <f>SUM(J448:J451)</f>
        <v>0</v>
      </c>
      <c r="K447" s="68"/>
      <c r="L447" s="547"/>
      <c r="N447" s="291"/>
      <c r="O447" s="291"/>
      <c r="P447" s="291"/>
      <c r="Q447" s="291"/>
    </row>
    <row r="448" spans="1:17" s="67" customFormat="1" ht="18" customHeight="1" outlineLevel="2">
      <c r="A448" s="208" t="s">
        <v>866</v>
      </c>
      <c r="B448" s="438" t="s">
        <v>202</v>
      </c>
      <c r="C448" s="387"/>
      <c r="D448" s="206" t="s">
        <v>867</v>
      </c>
      <c r="E448" s="207"/>
      <c r="F448" s="207" t="s">
        <v>199</v>
      </c>
      <c r="G448" s="349"/>
      <c r="H448" s="208" t="str">
        <f t="shared" ref="H448:H451" si="203">IF(E448=0,"",G448*E448)</f>
        <v/>
      </c>
      <c r="I448" s="211" t="str">
        <f t="shared" ref="I448:I451" si="204">IF(G448="","",G448*(1+$H$8))</f>
        <v/>
      </c>
      <c r="J448" s="208" t="str">
        <f t="shared" ref="J448:J451" si="205">IF(E448=0,"",I448*E448)</f>
        <v/>
      </c>
      <c r="K448" s="70"/>
      <c r="L448" s="209"/>
      <c r="N448" s="291"/>
      <c r="O448" s="291"/>
      <c r="P448" s="291"/>
      <c r="Q448" s="291"/>
    </row>
    <row r="449" spans="1:17" s="67" customFormat="1" ht="18" customHeight="1" outlineLevel="2">
      <c r="A449" s="208" t="s">
        <v>868</v>
      </c>
      <c r="B449" s="438" t="s">
        <v>202</v>
      </c>
      <c r="C449" s="387"/>
      <c r="D449" s="206"/>
      <c r="E449" s="207"/>
      <c r="F449" s="207"/>
      <c r="G449" s="211"/>
      <c r="H449" s="208" t="str">
        <f t="shared" si="203"/>
        <v/>
      </c>
      <c r="I449" s="211" t="str">
        <f t="shared" si="204"/>
        <v/>
      </c>
      <c r="J449" s="208" t="str">
        <f t="shared" si="205"/>
        <v/>
      </c>
      <c r="K449" s="70"/>
      <c r="L449" s="209"/>
      <c r="N449" s="291"/>
      <c r="O449" s="291"/>
      <c r="P449" s="291"/>
      <c r="Q449" s="291"/>
    </row>
    <row r="450" spans="1:17" s="67" customFormat="1" ht="18" customHeight="1" outlineLevel="2">
      <c r="A450" s="208" t="s">
        <v>869</v>
      </c>
      <c r="B450" s="438" t="s">
        <v>202</v>
      </c>
      <c r="C450" s="387"/>
      <c r="D450" s="206"/>
      <c r="E450" s="207"/>
      <c r="F450" s="207"/>
      <c r="G450" s="211"/>
      <c r="H450" s="208" t="str">
        <f t="shared" si="203"/>
        <v/>
      </c>
      <c r="I450" s="211" t="str">
        <f t="shared" si="204"/>
        <v/>
      </c>
      <c r="J450" s="208" t="str">
        <f t="shared" si="205"/>
        <v/>
      </c>
      <c r="K450" s="70"/>
      <c r="L450" s="209"/>
      <c r="N450" s="291"/>
      <c r="O450" s="291"/>
      <c r="P450" s="291"/>
      <c r="Q450" s="291"/>
    </row>
    <row r="451" spans="1:17" s="67" customFormat="1" ht="18" customHeight="1" outlineLevel="2">
      <c r="A451" s="208" t="s">
        <v>870</v>
      </c>
      <c r="B451" s="438" t="s">
        <v>202</v>
      </c>
      <c r="C451" s="387"/>
      <c r="D451" s="206"/>
      <c r="E451" s="207"/>
      <c r="F451" s="207"/>
      <c r="G451" s="211"/>
      <c r="H451" s="208" t="str">
        <f t="shared" si="203"/>
        <v/>
      </c>
      <c r="I451" s="211" t="str">
        <f t="shared" si="204"/>
        <v/>
      </c>
      <c r="J451" s="208" t="str">
        <f t="shared" si="205"/>
        <v/>
      </c>
      <c r="K451" s="70"/>
      <c r="L451" s="209"/>
      <c r="N451" s="291"/>
      <c r="O451" s="291"/>
      <c r="P451" s="291"/>
      <c r="Q451" s="291"/>
    </row>
    <row r="452" spans="1:17" s="67" customFormat="1" ht="18" customHeight="1" outlineLevel="1">
      <c r="A452" s="552" t="s">
        <v>871</v>
      </c>
      <c r="B452" s="553"/>
      <c r="C452" s="554"/>
      <c r="D452" s="542" t="s">
        <v>872</v>
      </c>
      <c r="E452" s="543"/>
      <c r="F452" s="543"/>
      <c r="G452" s="544"/>
      <c r="H452" s="545">
        <f>SUM(H453:H457)</f>
        <v>0</v>
      </c>
      <c r="I452" s="546"/>
      <c r="J452" s="545">
        <f>SUM(J453:J457)</f>
        <v>0</v>
      </c>
      <c r="K452" s="68"/>
      <c r="L452" s="547"/>
      <c r="N452" s="291"/>
      <c r="O452" s="291"/>
      <c r="P452" s="291"/>
      <c r="Q452" s="291"/>
    </row>
    <row r="453" spans="1:17" s="67" customFormat="1" ht="18" customHeight="1" outlineLevel="2">
      <c r="A453" s="208" t="s">
        <v>873</v>
      </c>
      <c r="B453" s="438" t="s">
        <v>202</v>
      </c>
      <c r="C453" s="387"/>
      <c r="D453" s="206" t="s">
        <v>874</v>
      </c>
      <c r="E453" s="207"/>
      <c r="F453" s="207" t="s">
        <v>875</v>
      </c>
      <c r="G453" s="349"/>
      <c r="H453" s="208" t="str">
        <f t="shared" ref="H453:H457" si="206">IF(E453=0,"",G453*E453)</f>
        <v/>
      </c>
      <c r="I453" s="211" t="str">
        <f t="shared" ref="I453:I457" si="207">IF(G453="","",G453*(1+$H$8))</f>
        <v/>
      </c>
      <c r="J453" s="208" t="str">
        <f t="shared" ref="J453:J457" si="208">IF(E453=0,"",I453*E453)</f>
        <v/>
      </c>
      <c r="K453" s="70"/>
      <c r="L453" s="209"/>
      <c r="N453" s="291"/>
      <c r="O453" s="291"/>
      <c r="P453" s="291"/>
      <c r="Q453" s="291"/>
    </row>
    <row r="454" spans="1:17" s="67" customFormat="1" ht="18" customHeight="1" outlineLevel="2">
      <c r="A454" s="208" t="s">
        <v>876</v>
      </c>
      <c r="B454" s="438" t="s">
        <v>202</v>
      </c>
      <c r="C454" s="387"/>
      <c r="D454" s="206"/>
      <c r="E454" s="207"/>
      <c r="F454" s="207"/>
      <c r="G454" s="211"/>
      <c r="H454" s="208" t="str">
        <f t="shared" si="206"/>
        <v/>
      </c>
      <c r="I454" s="211" t="str">
        <f t="shared" si="207"/>
        <v/>
      </c>
      <c r="J454" s="208" t="str">
        <f t="shared" si="208"/>
        <v/>
      </c>
      <c r="K454" s="70"/>
      <c r="L454" s="209"/>
      <c r="N454" s="291"/>
      <c r="O454" s="291"/>
      <c r="P454" s="291"/>
      <c r="Q454" s="291"/>
    </row>
    <row r="455" spans="1:17" s="67" customFormat="1" ht="18" customHeight="1" outlineLevel="2">
      <c r="A455" s="208" t="s">
        <v>877</v>
      </c>
      <c r="B455" s="438" t="s">
        <v>202</v>
      </c>
      <c r="C455" s="387"/>
      <c r="D455" s="206"/>
      <c r="E455" s="207"/>
      <c r="F455" s="207"/>
      <c r="G455" s="211"/>
      <c r="H455" s="208" t="str">
        <f t="shared" si="206"/>
        <v/>
      </c>
      <c r="I455" s="211" t="str">
        <f t="shared" si="207"/>
        <v/>
      </c>
      <c r="J455" s="208" t="str">
        <f t="shared" si="208"/>
        <v/>
      </c>
      <c r="K455" s="70"/>
      <c r="L455" s="209"/>
      <c r="N455" s="291"/>
      <c r="O455" s="291"/>
      <c r="P455" s="291"/>
      <c r="Q455" s="291"/>
    </row>
    <row r="456" spans="1:17" s="67" customFormat="1" ht="18" customHeight="1" outlineLevel="2">
      <c r="A456" s="208" t="s">
        <v>878</v>
      </c>
      <c r="B456" s="438" t="s">
        <v>202</v>
      </c>
      <c r="C456" s="387"/>
      <c r="D456" s="206"/>
      <c r="E456" s="207"/>
      <c r="F456" s="207"/>
      <c r="G456" s="211"/>
      <c r="H456" s="208" t="str">
        <f t="shared" si="206"/>
        <v/>
      </c>
      <c r="I456" s="211" t="str">
        <f t="shared" si="207"/>
        <v/>
      </c>
      <c r="J456" s="208" t="str">
        <f t="shared" si="208"/>
        <v/>
      </c>
      <c r="K456" s="70"/>
      <c r="L456" s="209"/>
      <c r="N456" s="291"/>
      <c r="O456" s="291"/>
      <c r="P456" s="291"/>
      <c r="Q456" s="291"/>
    </row>
    <row r="457" spans="1:17" s="67" customFormat="1" ht="18" customHeight="1" outlineLevel="2">
      <c r="A457" s="208" t="s">
        <v>879</v>
      </c>
      <c r="B457" s="438" t="s">
        <v>202</v>
      </c>
      <c r="C457" s="387"/>
      <c r="D457" s="206"/>
      <c r="E457" s="207"/>
      <c r="F457" s="207"/>
      <c r="G457" s="211"/>
      <c r="H457" s="208" t="str">
        <f t="shared" si="206"/>
        <v/>
      </c>
      <c r="I457" s="211" t="str">
        <f t="shared" si="207"/>
        <v/>
      </c>
      <c r="J457" s="208" t="str">
        <f t="shared" si="208"/>
        <v/>
      </c>
      <c r="K457" s="70"/>
      <c r="L457" s="209"/>
      <c r="N457" s="291"/>
      <c r="O457" s="291"/>
      <c r="P457" s="291"/>
      <c r="Q457" s="291"/>
    </row>
    <row r="458" spans="1:17" s="67" customFormat="1" ht="18" customHeight="1" outlineLevel="1">
      <c r="A458" s="552" t="s">
        <v>880</v>
      </c>
      <c r="B458" s="553"/>
      <c r="C458" s="554"/>
      <c r="D458" s="542" t="s">
        <v>881</v>
      </c>
      <c r="E458" s="543"/>
      <c r="F458" s="543"/>
      <c r="G458" s="544"/>
      <c r="H458" s="545">
        <f>SUM(H459:H468)</f>
        <v>0</v>
      </c>
      <c r="I458" s="546"/>
      <c r="J458" s="545">
        <f>SUM(J459:J468)</f>
        <v>0</v>
      </c>
      <c r="K458" s="68"/>
      <c r="L458" s="547"/>
      <c r="N458" s="291"/>
      <c r="O458" s="291"/>
      <c r="P458" s="291"/>
      <c r="Q458" s="291"/>
    </row>
    <row r="459" spans="1:17" s="67" customFormat="1" ht="18" customHeight="1" outlineLevel="2">
      <c r="A459" s="208" t="s">
        <v>882</v>
      </c>
      <c r="B459" s="438" t="s">
        <v>202</v>
      </c>
      <c r="C459" s="387"/>
      <c r="D459" s="206" t="s">
        <v>883</v>
      </c>
      <c r="E459" s="207"/>
      <c r="F459" s="207" t="s">
        <v>223</v>
      </c>
      <c r="G459" s="349"/>
      <c r="H459" s="208" t="str">
        <f t="shared" ref="H459:H468" si="209">IF(E459=0,"",G459*E459)</f>
        <v/>
      </c>
      <c r="I459" s="211" t="str">
        <f t="shared" ref="I459:I468" si="210">IF(G459="","",G459*(1+$H$8))</f>
        <v/>
      </c>
      <c r="J459" s="208" t="str">
        <f t="shared" ref="J459:J468" si="211">IF(E459=0,"",I459*E459)</f>
        <v/>
      </c>
      <c r="K459" s="70"/>
      <c r="L459" s="209"/>
      <c r="N459" s="291"/>
      <c r="O459" s="291"/>
      <c r="P459" s="291"/>
      <c r="Q459" s="291"/>
    </row>
    <row r="460" spans="1:17" s="67" customFormat="1" ht="18" customHeight="1" outlineLevel="2">
      <c r="A460" s="208" t="s">
        <v>884</v>
      </c>
      <c r="B460" s="438" t="s">
        <v>202</v>
      </c>
      <c r="C460" s="387"/>
      <c r="D460" s="206" t="s">
        <v>885</v>
      </c>
      <c r="E460" s="207"/>
      <c r="F460" s="207" t="s">
        <v>223</v>
      </c>
      <c r="G460" s="349"/>
      <c r="H460" s="208" t="str">
        <f t="shared" si="209"/>
        <v/>
      </c>
      <c r="I460" s="211" t="str">
        <f t="shared" si="210"/>
        <v/>
      </c>
      <c r="J460" s="208" t="str">
        <f t="shared" si="211"/>
        <v/>
      </c>
      <c r="K460" s="70"/>
      <c r="L460" s="209"/>
      <c r="N460" s="291"/>
      <c r="O460" s="291"/>
      <c r="P460" s="291"/>
      <c r="Q460" s="291"/>
    </row>
    <row r="461" spans="1:17" s="67" customFormat="1" ht="18" customHeight="1" outlineLevel="2">
      <c r="A461" s="208" t="s">
        <v>886</v>
      </c>
      <c r="B461" s="438" t="s">
        <v>202</v>
      </c>
      <c r="C461" s="387"/>
      <c r="D461" s="206" t="s">
        <v>887</v>
      </c>
      <c r="E461" s="207"/>
      <c r="F461" s="207" t="s">
        <v>223</v>
      </c>
      <c r="G461" s="349"/>
      <c r="H461" s="208" t="str">
        <f t="shared" si="209"/>
        <v/>
      </c>
      <c r="I461" s="211" t="str">
        <f t="shared" si="210"/>
        <v/>
      </c>
      <c r="J461" s="208" t="str">
        <f t="shared" si="211"/>
        <v/>
      </c>
      <c r="K461" s="70"/>
      <c r="L461" s="209"/>
      <c r="N461" s="291"/>
      <c r="O461" s="291"/>
      <c r="P461" s="291"/>
      <c r="Q461" s="291"/>
    </row>
    <row r="462" spans="1:17" s="67" customFormat="1" ht="18" customHeight="1" outlineLevel="2">
      <c r="A462" s="208" t="s">
        <v>888</v>
      </c>
      <c r="B462" s="438" t="s">
        <v>202</v>
      </c>
      <c r="C462" s="387"/>
      <c r="D462" s="206" t="s">
        <v>889</v>
      </c>
      <c r="E462" s="207"/>
      <c r="F462" s="207" t="s">
        <v>223</v>
      </c>
      <c r="G462" s="349"/>
      <c r="H462" s="208" t="str">
        <f t="shared" si="209"/>
        <v/>
      </c>
      <c r="I462" s="211" t="str">
        <f t="shared" si="210"/>
        <v/>
      </c>
      <c r="J462" s="208" t="str">
        <f t="shared" si="211"/>
        <v/>
      </c>
      <c r="K462" s="70"/>
      <c r="L462" s="209"/>
      <c r="N462" s="291"/>
      <c r="O462" s="291"/>
      <c r="P462" s="291"/>
      <c r="Q462" s="291"/>
    </row>
    <row r="463" spans="1:17" s="67" customFormat="1" ht="18" customHeight="1" outlineLevel="2">
      <c r="A463" s="208" t="s">
        <v>890</v>
      </c>
      <c r="B463" s="438" t="s">
        <v>202</v>
      </c>
      <c r="C463" s="387"/>
      <c r="D463" s="206" t="s">
        <v>891</v>
      </c>
      <c r="E463" s="207"/>
      <c r="F463" s="207" t="s">
        <v>223</v>
      </c>
      <c r="G463" s="349"/>
      <c r="H463" s="208" t="str">
        <f t="shared" si="209"/>
        <v/>
      </c>
      <c r="I463" s="211" t="str">
        <f t="shared" si="210"/>
        <v/>
      </c>
      <c r="J463" s="208" t="str">
        <f t="shared" si="211"/>
        <v/>
      </c>
      <c r="K463" s="70"/>
      <c r="L463" s="209"/>
      <c r="N463" s="291"/>
      <c r="O463" s="291"/>
      <c r="P463" s="291"/>
      <c r="Q463" s="291"/>
    </row>
    <row r="464" spans="1:17" s="67" customFormat="1" ht="18" customHeight="1" outlineLevel="2">
      <c r="A464" s="208" t="s">
        <v>892</v>
      </c>
      <c r="B464" s="438" t="s">
        <v>202</v>
      </c>
      <c r="C464" s="387"/>
      <c r="D464" s="206"/>
      <c r="E464" s="207"/>
      <c r="F464" s="207"/>
      <c r="G464" s="349"/>
      <c r="H464" s="208" t="str">
        <f t="shared" si="209"/>
        <v/>
      </c>
      <c r="I464" s="211" t="str">
        <f t="shared" si="210"/>
        <v/>
      </c>
      <c r="J464" s="208" t="str">
        <f t="shared" si="211"/>
        <v/>
      </c>
      <c r="K464" s="70"/>
      <c r="L464" s="209"/>
      <c r="N464" s="291"/>
      <c r="O464" s="291"/>
      <c r="P464" s="291"/>
      <c r="Q464" s="291"/>
    </row>
    <row r="465" spans="1:17" s="67" customFormat="1" ht="18" customHeight="1" outlineLevel="2">
      <c r="A465" s="208" t="s">
        <v>893</v>
      </c>
      <c r="B465" s="438" t="s">
        <v>202</v>
      </c>
      <c r="C465" s="387"/>
      <c r="D465" s="206"/>
      <c r="E465" s="207"/>
      <c r="F465" s="207"/>
      <c r="G465" s="211"/>
      <c r="H465" s="208" t="str">
        <f t="shared" si="209"/>
        <v/>
      </c>
      <c r="I465" s="211" t="str">
        <f t="shared" si="210"/>
        <v/>
      </c>
      <c r="J465" s="208" t="str">
        <f t="shared" si="211"/>
        <v/>
      </c>
      <c r="K465" s="70"/>
      <c r="L465" s="209"/>
      <c r="N465" s="291"/>
      <c r="O465" s="291"/>
      <c r="P465" s="291"/>
      <c r="Q465" s="291"/>
    </row>
    <row r="466" spans="1:17" s="67" customFormat="1" ht="18" customHeight="1" outlineLevel="2">
      <c r="A466" s="208" t="s">
        <v>894</v>
      </c>
      <c r="B466" s="438" t="s">
        <v>202</v>
      </c>
      <c r="C466" s="387"/>
      <c r="D466" s="206"/>
      <c r="E466" s="207"/>
      <c r="F466" s="207"/>
      <c r="G466" s="349"/>
      <c r="H466" s="208" t="str">
        <f t="shared" ref="H466:H467" si="212">IF(E466=0,"",G466*E466)</f>
        <v/>
      </c>
      <c r="I466" s="211" t="str">
        <f t="shared" ref="I466:I467" si="213">IF(G466="","",G466*(1+$H$8))</f>
        <v/>
      </c>
      <c r="J466" s="208" t="str">
        <f t="shared" ref="J466:J467" si="214">IF(E466=0,"",I466*E466)</f>
        <v/>
      </c>
      <c r="K466" s="70"/>
      <c r="L466" s="209"/>
      <c r="N466" s="291"/>
      <c r="O466" s="291"/>
      <c r="P466" s="291"/>
      <c r="Q466" s="291"/>
    </row>
    <row r="467" spans="1:17" s="67" customFormat="1" ht="18" customHeight="1" outlineLevel="2">
      <c r="A467" s="208" t="s">
        <v>895</v>
      </c>
      <c r="B467" s="438" t="s">
        <v>202</v>
      </c>
      <c r="C467" s="387"/>
      <c r="D467" s="206"/>
      <c r="E467" s="207"/>
      <c r="F467" s="207"/>
      <c r="G467" s="211"/>
      <c r="H467" s="208" t="str">
        <f t="shared" si="212"/>
        <v/>
      </c>
      <c r="I467" s="211" t="str">
        <f t="shared" si="213"/>
        <v/>
      </c>
      <c r="J467" s="208" t="str">
        <f t="shared" si="214"/>
        <v/>
      </c>
      <c r="K467" s="70"/>
      <c r="L467" s="209"/>
      <c r="N467" s="291"/>
      <c r="O467" s="291"/>
      <c r="P467" s="291"/>
      <c r="Q467" s="291"/>
    </row>
    <row r="468" spans="1:17" s="67" customFormat="1" ht="18" customHeight="1" outlineLevel="2">
      <c r="A468" s="208" t="s">
        <v>896</v>
      </c>
      <c r="B468" s="438" t="s">
        <v>202</v>
      </c>
      <c r="C468" s="387"/>
      <c r="D468" s="206"/>
      <c r="E468" s="207"/>
      <c r="F468" s="207"/>
      <c r="G468" s="211"/>
      <c r="H468" s="208" t="str">
        <f t="shared" si="209"/>
        <v/>
      </c>
      <c r="I468" s="211" t="str">
        <f t="shared" si="210"/>
        <v/>
      </c>
      <c r="J468" s="208" t="str">
        <f t="shared" si="211"/>
        <v/>
      </c>
      <c r="K468" s="68"/>
      <c r="L468" s="209"/>
      <c r="N468" s="291"/>
      <c r="O468" s="291"/>
      <c r="P468" s="291"/>
      <c r="Q468" s="291"/>
    </row>
    <row r="469" spans="1:17" s="67" customFormat="1" ht="18" customHeight="1" outlineLevel="1">
      <c r="A469" s="552" t="s">
        <v>897</v>
      </c>
      <c r="B469" s="553"/>
      <c r="C469" s="554"/>
      <c r="D469" s="542" t="s">
        <v>898</v>
      </c>
      <c r="E469" s="543"/>
      <c r="F469" s="543"/>
      <c r="G469" s="544"/>
      <c r="H469" s="545">
        <f>SUM(H470:H478)</f>
        <v>0</v>
      </c>
      <c r="I469" s="546"/>
      <c r="J469" s="545">
        <f>SUM(J470:J478)</f>
        <v>0</v>
      </c>
      <c r="K469" s="68"/>
      <c r="L469" s="547"/>
      <c r="N469" s="291"/>
      <c r="O469" s="291"/>
      <c r="P469" s="291"/>
      <c r="Q469" s="291"/>
    </row>
    <row r="470" spans="1:17" s="67" customFormat="1" ht="18" customHeight="1" outlineLevel="2">
      <c r="A470" s="208" t="s">
        <v>899</v>
      </c>
      <c r="B470" s="438" t="s">
        <v>202</v>
      </c>
      <c r="C470" s="387"/>
      <c r="D470" s="206" t="s">
        <v>900</v>
      </c>
      <c r="E470" s="207"/>
      <c r="F470" s="207" t="s">
        <v>223</v>
      </c>
      <c r="G470" s="349"/>
      <c r="H470" s="208" t="str">
        <f t="shared" ref="H470:H478" si="215">IF(E470=0,"",G470*E470)</f>
        <v/>
      </c>
      <c r="I470" s="211" t="str">
        <f t="shared" ref="I470:I478" si="216">IF(G470="","",G470*(1+$H$8))</f>
        <v/>
      </c>
      <c r="J470" s="208" t="str">
        <f t="shared" ref="J470:J478" si="217">IF(E470=0,"",I470*E470)</f>
        <v/>
      </c>
      <c r="K470" s="68"/>
      <c r="L470" s="209"/>
      <c r="N470" s="291"/>
      <c r="O470" s="291"/>
      <c r="P470" s="291"/>
      <c r="Q470" s="291"/>
    </row>
    <row r="471" spans="1:17" s="67" customFormat="1" ht="18" customHeight="1" outlineLevel="2">
      <c r="A471" s="208" t="s">
        <v>901</v>
      </c>
      <c r="B471" s="438" t="s">
        <v>202</v>
      </c>
      <c r="C471" s="387"/>
      <c r="D471" s="206" t="s">
        <v>902</v>
      </c>
      <c r="E471" s="207"/>
      <c r="F471" s="207" t="s">
        <v>223</v>
      </c>
      <c r="G471" s="349"/>
      <c r="H471" s="208" t="str">
        <f t="shared" si="215"/>
        <v/>
      </c>
      <c r="I471" s="211" t="str">
        <f t="shared" si="216"/>
        <v/>
      </c>
      <c r="J471" s="208" t="str">
        <f t="shared" si="217"/>
        <v/>
      </c>
      <c r="K471" s="68"/>
      <c r="L471" s="209"/>
      <c r="N471" s="291"/>
      <c r="O471" s="291"/>
      <c r="P471" s="291"/>
      <c r="Q471" s="291"/>
    </row>
    <row r="472" spans="1:17" s="67" customFormat="1" ht="18" customHeight="1" outlineLevel="2">
      <c r="A472" s="208" t="s">
        <v>903</v>
      </c>
      <c r="B472" s="438" t="s">
        <v>202</v>
      </c>
      <c r="C472" s="387"/>
      <c r="D472" s="206" t="s">
        <v>904</v>
      </c>
      <c r="E472" s="207"/>
      <c r="F472" s="207" t="s">
        <v>204</v>
      </c>
      <c r="G472" s="211"/>
      <c r="H472" s="208" t="str">
        <f t="shared" si="215"/>
        <v/>
      </c>
      <c r="I472" s="211" t="str">
        <f t="shared" si="216"/>
        <v/>
      </c>
      <c r="J472" s="208" t="str">
        <f t="shared" si="217"/>
        <v/>
      </c>
      <c r="K472" s="68"/>
      <c r="L472" s="209"/>
      <c r="N472" s="291"/>
      <c r="O472" s="291"/>
      <c r="P472" s="291"/>
      <c r="Q472" s="291"/>
    </row>
    <row r="473" spans="1:17" s="67" customFormat="1" ht="18" customHeight="1" outlineLevel="2">
      <c r="A473" s="208" t="s">
        <v>905</v>
      </c>
      <c r="B473" s="438" t="s">
        <v>202</v>
      </c>
      <c r="C473" s="387"/>
      <c r="D473" s="206" t="s">
        <v>906</v>
      </c>
      <c r="E473" s="207"/>
      <c r="F473" s="207" t="s">
        <v>204</v>
      </c>
      <c r="G473" s="211"/>
      <c r="H473" s="208" t="str">
        <f t="shared" si="215"/>
        <v/>
      </c>
      <c r="I473" s="211" t="str">
        <f t="shared" si="216"/>
        <v/>
      </c>
      <c r="J473" s="208" t="str">
        <f t="shared" si="217"/>
        <v/>
      </c>
      <c r="K473" s="68"/>
      <c r="L473" s="209"/>
      <c r="N473" s="291"/>
      <c r="O473" s="291"/>
      <c r="P473" s="291"/>
      <c r="Q473" s="291"/>
    </row>
    <row r="474" spans="1:17" s="67" customFormat="1" ht="18" customHeight="1" outlineLevel="2">
      <c r="A474" s="208" t="s">
        <v>907</v>
      </c>
      <c r="B474" s="438" t="s">
        <v>202</v>
      </c>
      <c r="C474" s="387"/>
      <c r="D474" s="206" t="s">
        <v>908</v>
      </c>
      <c r="E474" s="207"/>
      <c r="F474" s="207" t="s">
        <v>204</v>
      </c>
      <c r="G474" s="211"/>
      <c r="H474" s="208" t="str">
        <f t="shared" si="215"/>
        <v/>
      </c>
      <c r="I474" s="211" t="str">
        <f t="shared" si="216"/>
        <v/>
      </c>
      <c r="J474" s="208" t="str">
        <f t="shared" si="217"/>
        <v/>
      </c>
      <c r="K474" s="68"/>
      <c r="L474" s="209"/>
      <c r="N474" s="291"/>
      <c r="O474" s="291"/>
      <c r="P474" s="291"/>
      <c r="Q474" s="291"/>
    </row>
    <row r="475" spans="1:17" s="67" customFormat="1" ht="18" customHeight="1" outlineLevel="2">
      <c r="A475" s="208" t="s">
        <v>909</v>
      </c>
      <c r="B475" s="438" t="s">
        <v>202</v>
      </c>
      <c r="C475" s="387"/>
      <c r="D475" s="206"/>
      <c r="E475" s="207"/>
      <c r="F475" s="207"/>
      <c r="G475" s="211"/>
      <c r="H475" s="208" t="str">
        <f t="shared" si="215"/>
        <v/>
      </c>
      <c r="I475" s="211" t="str">
        <f t="shared" si="216"/>
        <v/>
      </c>
      <c r="J475" s="208" t="str">
        <f t="shared" si="217"/>
        <v/>
      </c>
      <c r="K475" s="68"/>
      <c r="L475" s="209"/>
      <c r="N475" s="291"/>
      <c r="O475" s="291"/>
      <c r="P475" s="291"/>
      <c r="Q475" s="291"/>
    </row>
    <row r="476" spans="1:17" s="67" customFormat="1" ht="18" customHeight="1" outlineLevel="2">
      <c r="A476" s="208" t="s">
        <v>910</v>
      </c>
      <c r="B476" s="438" t="s">
        <v>202</v>
      </c>
      <c r="C476" s="387"/>
      <c r="D476" s="206"/>
      <c r="E476" s="207"/>
      <c r="F476" s="207"/>
      <c r="G476" s="211"/>
      <c r="H476" s="208" t="str">
        <f t="shared" si="215"/>
        <v/>
      </c>
      <c r="I476" s="211" t="str">
        <f t="shared" si="216"/>
        <v/>
      </c>
      <c r="J476" s="208" t="str">
        <f t="shared" si="217"/>
        <v/>
      </c>
      <c r="K476" s="68"/>
      <c r="L476" s="209"/>
      <c r="N476" s="291"/>
      <c r="O476" s="291"/>
      <c r="P476" s="291"/>
      <c r="Q476" s="291"/>
    </row>
    <row r="477" spans="1:17" s="67" customFormat="1" ht="18" customHeight="1" outlineLevel="2">
      <c r="A477" s="208" t="s">
        <v>911</v>
      </c>
      <c r="B477" s="438" t="s">
        <v>202</v>
      </c>
      <c r="C477" s="387"/>
      <c r="D477" s="206"/>
      <c r="E477" s="207"/>
      <c r="F477" s="207"/>
      <c r="G477" s="211"/>
      <c r="H477" s="208" t="str">
        <f t="shared" si="215"/>
        <v/>
      </c>
      <c r="I477" s="211" t="str">
        <f t="shared" si="216"/>
        <v/>
      </c>
      <c r="J477" s="208" t="str">
        <f t="shared" si="217"/>
        <v/>
      </c>
      <c r="K477" s="68"/>
      <c r="L477" s="209"/>
      <c r="N477" s="291"/>
      <c r="O477" s="291"/>
      <c r="P477" s="291"/>
      <c r="Q477" s="291"/>
    </row>
    <row r="478" spans="1:17" s="67" customFormat="1" ht="18" customHeight="1" outlineLevel="2">
      <c r="A478" s="208" t="s">
        <v>912</v>
      </c>
      <c r="B478" s="438" t="s">
        <v>202</v>
      </c>
      <c r="C478" s="387"/>
      <c r="D478" s="206"/>
      <c r="E478" s="207"/>
      <c r="F478" s="207"/>
      <c r="G478" s="211"/>
      <c r="H478" s="208" t="str">
        <f t="shared" si="215"/>
        <v/>
      </c>
      <c r="I478" s="211" t="str">
        <f t="shared" si="216"/>
        <v/>
      </c>
      <c r="J478" s="208" t="str">
        <f t="shared" si="217"/>
        <v/>
      </c>
      <c r="K478" s="68"/>
      <c r="L478" s="209"/>
      <c r="N478" s="291"/>
      <c r="O478" s="291"/>
      <c r="P478" s="291"/>
      <c r="Q478" s="291"/>
    </row>
    <row r="479" spans="1:17" s="67" customFormat="1" ht="18" customHeight="1">
      <c r="A479" s="218">
        <v>3</v>
      </c>
      <c r="B479" s="386"/>
      <c r="C479" s="65"/>
      <c r="D479" s="217" t="s">
        <v>165</v>
      </c>
      <c r="E479" s="65"/>
      <c r="F479" s="65"/>
      <c r="G479" s="216"/>
      <c r="H479" s="221">
        <f>SUM(H480:H491)</f>
        <v>0</v>
      </c>
      <c r="I479" s="216"/>
      <c r="J479" s="221">
        <f>SUM(J480:J491)</f>
        <v>0</v>
      </c>
      <c r="K479" s="63"/>
      <c r="L479" s="64"/>
      <c r="N479" s="291"/>
      <c r="O479" s="291"/>
      <c r="P479" s="291"/>
      <c r="Q479" s="291"/>
    </row>
    <row r="480" spans="1:17" s="67" customFormat="1" ht="18" customHeight="1" outlineLevel="1">
      <c r="A480" s="208" t="s">
        <v>913</v>
      </c>
      <c r="B480" s="438" t="s">
        <v>202</v>
      </c>
      <c r="C480" s="387"/>
      <c r="D480" s="206" t="s">
        <v>914</v>
      </c>
      <c r="E480" s="207"/>
      <c r="F480" s="207" t="s">
        <v>204</v>
      </c>
      <c r="G480" s="349"/>
      <c r="H480" s="208" t="str">
        <f t="shared" ref="H480:H491" si="218">IF(E480=0,"",G480*E480)</f>
        <v/>
      </c>
      <c r="I480" s="211" t="str">
        <f t="shared" ref="I480:I491" si="219">IF(G480="","",G480*(1+$H$8))</f>
        <v/>
      </c>
      <c r="J480" s="208" t="str">
        <f t="shared" ref="J480:J491" si="220">IF(E480=0,"",I480*E480)</f>
        <v/>
      </c>
      <c r="K480" s="68"/>
      <c r="L480" s="209"/>
      <c r="N480" s="291"/>
      <c r="O480" s="291"/>
      <c r="P480" s="291"/>
      <c r="Q480" s="291"/>
    </row>
    <row r="481" spans="1:17" s="67" customFormat="1" ht="18" customHeight="1" outlineLevel="1">
      <c r="A481" s="208" t="s">
        <v>915</v>
      </c>
      <c r="B481" s="438" t="s">
        <v>202</v>
      </c>
      <c r="C481" s="387"/>
      <c r="D481" s="206" t="s">
        <v>916</v>
      </c>
      <c r="E481" s="207"/>
      <c r="F481" s="207" t="s">
        <v>204</v>
      </c>
      <c r="G481" s="349"/>
      <c r="H481" s="208" t="str">
        <f t="shared" si="218"/>
        <v/>
      </c>
      <c r="I481" s="211" t="str">
        <f t="shared" si="219"/>
        <v/>
      </c>
      <c r="J481" s="208" t="str">
        <f t="shared" si="220"/>
        <v/>
      </c>
      <c r="K481" s="68"/>
      <c r="L481" s="209"/>
      <c r="N481" s="291"/>
      <c r="O481" s="291"/>
      <c r="P481" s="291"/>
      <c r="Q481" s="291"/>
    </row>
    <row r="482" spans="1:17" s="67" customFormat="1" ht="18" customHeight="1" outlineLevel="1">
      <c r="A482" s="208" t="s">
        <v>917</v>
      </c>
      <c r="B482" s="438" t="s">
        <v>202</v>
      </c>
      <c r="C482" s="387"/>
      <c r="D482" s="206" t="s">
        <v>918</v>
      </c>
      <c r="E482" s="207"/>
      <c r="F482" s="207" t="s">
        <v>204</v>
      </c>
      <c r="G482" s="349"/>
      <c r="H482" s="208" t="str">
        <f t="shared" si="218"/>
        <v/>
      </c>
      <c r="I482" s="211" t="str">
        <f t="shared" si="219"/>
        <v/>
      </c>
      <c r="J482" s="208" t="str">
        <f t="shared" si="220"/>
        <v/>
      </c>
      <c r="K482" s="68"/>
      <c r="L482" s="209"/>
      <c r="N482" s="291"/>
      <c r="O482" s="291"/>
      <c r="P482" s="291"/>
      <c r="Q482" s="291"/>
    </row>
    <row r="483" spans="1:17" s="67" customFormat="1" ht="18" customHeight="1" outlineLevel="1">
      <c r="A483" s="208" t="s">
        <v>919</v>
      </c>
      <c r="B483" s="438" t="s">
        <v>202</v>
      </c>
      <c r="C483" s="387"/>
      <c r="D483" s="206" t="s">
        <v>35</v>
      </c>
      <c r="E483" s="207"/>
      <c r="F483" s="207" t="s">
        <v>204</v>
      </c>
      <c r="G483" s="211"/>
      <c r="H483" s="208" t="str">
        <f t="shared" si="218"/>
        <v/>
      </c>
      <c r="I483" s="211" t="str">
        <f t="shared" si="219"/>
        <v/>
      </c>
      <c r="J483" s="208" t="str">
        <f t="shared" si="220"/>
        <v/>
      </c>
      <c r="K483" s="68"/>
      <c r="L483" s="209"/>
      <c r="N483" s="291"/>
      <c r="O483" s="291"/>
      <c r="P483" s="291"/>
      <c r="Q483" s="291"/>
    </row>
    <row r="484" spans="1:17" s="67" customFormat="1" ht="18" customHeight="1" outlineLevel="1">
      <c r="A484" s="208" t="s">
        <v>920</v>
      </c>
      <c r="B484" s="438" t="s">
        <v>202</v>
      </c>
      <c r="C484" s="387"/>
      <c r="D484" s="206" t="s">
        <v>30</v>
      </c>
      <c r="E484" s="207"/>
      <c r="F484" s="207" t="s">
        <v>204</v>
      </c>
      <c r="G484" s="211"/>
      <c r="H484" s="208" t="str">
        <f t="shared" si="218"/>
        <v/>
      </c>
      <c r="I484" s="211" t="str">
        <f t="shared" si="219"/>
        <v/>
      </c>
      <c r="J484" s="208" t="str">
        <f t="shared" si="220"/>
        <v/>
      </c>
      <c r="K484" s="68"/>
      <c r="L484" s="209"/>
      <c r="N484" s="291"/>
      <c r="O484" s="291"/>
      <c r="P484" s="291"/>
      <c r="Q484" s="291"/>
    </row>
    <row r="485" spans="1:17" s="67" customFormat="1" ht="18" customHeight="1" outlineLevel="1">
      <c r="A485" s="208" t="s">
        <v>921</v>
      </c>
      <c r="B485" s="438" t="s">
        <v>202</v>
      </c>
      <c r="C485" s="387"/>
      <c r="D485" s="206" t="s">
        <v>24</v>
      </c>
      <c r="E485" s="207"/>
      <c r="F485" s="207" t="s">
        <v>204</v>
      </c>
      <c r="G485" s="211"/>
      <c r="H485" s="208" t="str">
        <f t="shared" si="218"/>
        <v/>
      </c>
      <c r="I485" s="211" t="str">
        <f t="shared" si="219"/>
        <v/>
      </c>
      <c r="J485" s="208" t="str">
        <f t="shared" si="220"/>
        <v/>
      </c>
      <c r="K485" s="68"/>
      <c r="L485" s="209"/>
      <c r="N485" s="291"/>
      <c r="O485" s="291"/>
      <c r="P485" s="291"/>
      <c r="Q485" s="291"/>
    </row>
    <row r="486" spans="1:17" s="67" customFormat="1" ht="18" customHeight="1" outlineLevel="1">
      <c r="A486" s="208" t="s">
        <v>922</v>
      </c>
      <c r="B486" s="438" t="s">
        <v>202</v>
      </c>
      <c r="C486" s="387"/>
      <c r="D486" s="206" t="s">
        <v>923</v>
      </c>
      <c r="E486" s="207"/>
      <c r="F486" s="207" t="s">
        <v>204</v>
      </c>
      <c r="G486" s="211"/>
      <c r="H486" s="208" t="str">
        <f t="shared" si="218"/>
        <v/>
      </c>
      <c r="I486" s="211" t="str">
        <f t="shared" si="219"/>
        <v/>
      </c>
      <c r="J486" s="208" t="str">
        <f t="shared" si="220"/>
        <v/>
      </c>
      <c r="K486" s="68"/>
      <c r="L486" s="209"/>
      <c r="N486" s="291"/>
      <c r="O486" s="291"/>
      <c r="P486" s="291"/>
      <c r="Q486" s="291"/>
    </row>
    <row r="487" spans="1:17" s="67" customFormat="1" ht="18" customHeight="1" outlineLevel="1">
      <c r="A487" s="208" t="s">
        <v>924</v>
      </c>
      <c r="B487" s="438" t="s">
        <v>202</v>
      </c>
      <c r="C487" s="387"/>
      <c r="D487" s="206"/>
      <c r="E487" s="207"/>
      <c r="F487" s="207"/>
      <c r="G487" s="211"/>
      <c r="H487" s="208" t="str">
        <f t="shared" si="218"/>
        <v/>
      </c>
      <c r="I487" s="211" t="str">
        <f t="shared" si="219"/>
        <v/>
      </c>
      <c r="J487" s="208" t="str">
        <f t="shared" si="220"/>
        <v/>
      </c>
      <c r="K487" s="68"/>
      <c r="L487" s="209"/>
      <c r="N487" s="291"/>
      <c r="O487" s="291"/>
      <c r="P487" s="291"/>
      <c r="Q487" s="291"/>
    </row>
    <row r="488" spans="1:17" s="67" customFormat="1" ht="18" customHeight="1" outlineLevel="1">
      <c r="A488" s="208" t="s">
        <v>925</v>
      </c>
      <c r="B488" s="438" t="s">
        <v>202</v>
      </c>
      <c r="C488" s="387"/>
      <c r="D488" s="206"/>
      <c r="E488" s="207"/>
      <c r="F488" s="207"/>
      <c r="G488" s="211"/>
      <c r="H488" s="208" t="str">
        <f t="shared" si="218"/>
        <v/>
      </c>
      <c r="I488" s="211" t="str">
        <f t="shared" si="219"/>
        <v/>
      </c>
      <c r="J488" s="208" t="str">
        <f t="shared" si="220"/>
        <v/>
      </c>
      <c r="K488" s="68"/>
      <c r="L488" s="209"/>
      <c r="N488" s="291"/>
      <c r="O488" s="291"/>
      <c r="P488" s="291"/>
      <c r="Q488" s="291"/>
    </row>
    <row r="489" spans="1:17" s="67" customFormat="1" ht="18" customHeight="1" outlineLevel="1">
      <c r="A489" s="208" t="s">
        <v>926</v>
      </c>
      <c r="B489" s="438" t="s">
        <v>202</v>
      </c>
      <c r="C489" s="387"/>
      <c r="D489" s="206"/>
      <c r="E489" s="207"/>
      <c r="F489" s="207"/>
      <c r="G489" s="211"/>
      <c r="H489" s="208" t="str">
        <f t="shared" ref="H489:H490" si="221">IF(E489=0,"",G489*E489)</f>
        <v/>
      </c>
      <c r="I489" s="211" t="str">
        <f t="shared" ref="I489:I490" si="222">IF(G489="","",G489*(1+$H$8))</f>
        <v/>
      </c>
      <c r="J489" s="208" t="str">
        <f t="shared" ref="J489:J490" si="223">IF(E489=0,"",I489*E489)</f>
        <v/>
      </c>
      <c r="K489" s="68"/>
      <c r="L489" s="209"/>
      <c r="N489" s="291"/>
      <c r="O489" s="291"/>
      <c r="P489" s="291"/>
      <c r="Q489" s="291"/>
    </row>
    <row r="490" spans="1:17" s="67" customFormat="1" ht="18" customHeight="1" outlineLevel="1">
      <c r="A490" s="208" t="s">
        <v>927</v>
      </c>
      <c r="B490" s="438" t="s">
        <v>202</v>
      </c>
      <c r="C490" s="387"/>
      <c r="D490" s="206"/>
      <c r="E490" s="207"/>
      <c r="F490" s="207"/>
      <c r="G490" s="211"/>
      <c r="H490" s="208" t="str">
        <f t="shared" si="221"/>
        <v/>
      </c>
      <c r="I490" s="211" t="str">
        <f t="shared" si="222"/>
        <v/>
      </c>
      <c r="J490" s="208" t="str">
        <f t="shared" si="223"/>
        <v/>
      </c>
      <c r="K490" s="68"/>
      <c r="L490" s="209"/>
      <c r="N490" s="291"/>
      <c r="O490" s="291"/>
      <c r="P490" s="291"/>
      <c r="Q490" s="291"/>
    </row>
    <row r="491" spans="1:17" s="67" customFormat="1" ht="18" customHeight="1" outlineLevel="1">
      <c r="A491" s="208" t="s">
        <v>928</v>
      </c>
      <c r="B491" s="438" t="s">
        <v>202</v>
      </c>
      <c r="C491" s="387"/>
      <c r="D491" s="206"/>
      <c r="E491" s="207"/>
      <c r="F491" s="207"/>
      <c r="G491" s="211"/>
      <c r="H491" s="208" t="str">
        <f t="shared" si="218"/>
        <v/>
      </c>
      <c r="I491" s="211" t="str">
        <f t="shared" si="219"/>
        <v/>
      </c>
      <c r="J491" s="208" t="str">
        <f t="shared" si="220"/>
        <v/>
      </c>
      <c r="K491" s="68"/>
      <c r="L491" s="209"/>
      <c r="N491" s="291"/>
      <c r="O491" s="291"/>
      <c r="P491" s="291"/>
      <c r="Q491" s="291"/>
    </row>
    <row r="492" spans="1:17" s="67" customFormat="1" ht="18" customHeight="1">
      <c r="A492" s="218">
        <v>4</v>
      </c>
      <c r="B492" s="386"/>
      <c r="C492" s="65"/>
      <c r="D492" s="217" t="s">
        <v>167</v>
      </c>
      <c r="E492" s="65"/>
      <c r="F492" s="65"/>
      <c r="G492" s="216"/>
      <c r="H492" s="221">
        <f>SUM(H493:H504)</f>
        <v>0</v>
      </c>
      <c r="I492" s="216"/>
      <c r="J492" s="221">
        <f>SUM(J493:J504)</f>
        <v>0</v>
      </c>
      <c r="K492" s="63"/>
      <c r="L492" s="64"/>
      <c r="N492" s="291"/>
      <c r="O492" s="291"/>
      <c r="P492" s="291"/>
      <c r="Q492" s="291"/>
    </row>
    <row r="493" spans="1:17" s="67" customFormat="1" ht="18" customHeight="1" outlineLevel="1">
      <c r="A493" s="208" t="s">
        <v>929</v>
      </c>
      <c r="B493" s="438" t="s">
        <v>202</v>
      </c>
      <c r="C493" s="387"/>
      <c r="D493" s="206" t="s">
        <v>930</v>
      </c>
      <c r="E493" s="207"/>
      <c r="F493" s="207" t="s">
        <v>350</v>
      </c>
      <c r="G493" s="349"/>
      <c r="H493" s="208" t="str">
        <f t="shared" ref="H493:H504" si="224">IF(E493=0,"",G493*E493)</f>
        <v/>
      </c>
      <c r="I493" s="211" t="str">
        <f t="shared" ref="I493:I504" si="225">IF(G493="","",G493*(1+$H$8))</f>
        <v/>
      </c>
      <c r="J493" s="208" t="str">
        <f t="shared" ref="J493:J504" si="226">IF(E493=0,"",I493*E493)</f>
        <v/>
      </c>
      <c r="K493" s="70"/>
      <c r="L493" s="209"/>
      <c r="N493" s="291"/>
      <c r="O493" s="291"/>
      <c r="P493" s="291"/>
      <c r="Q493" s="291"/>
    </row>
    <row r="494" spans="1:17" s="67" customFormat="1" ht="18" customHeight="1" outlineLevel="1">
      <c r="A494" s="208" t="s">
        <v>931</v>
      </c>
      <c r="B494" s="438" t="s">
        <v>202</v>
      </c>
      <c r="C494" s="387"/>
      <c r="D494" s="206" t="s">
        <v>932</v>
      </c>
      <c r="E494" s="207"/>
      <c r="F494" s="207" t="s">
        <v>350</v>
      </c>
      <c r="G494" s="349"/>
      <c r="H494" s="208" t="str">
        <f t="shared" si="224"/>
        <v/>
      </c>
      <c r="I494" s="211" t="str">
        <f t="shared" si="225"/>
        <v/>
      </c>
      <c r="J494" s="208" t="str">
        <f t="shared" si="226"/>
        <v/>
      </c>
      <c r="K494" s="70"/>
      <c r="L494" s="209"/>
      <c r="N494" s="291"/>
      <c r="O494" s="291"/>
      <c r="P494" s="291"/>
      <c r="Q494" s="291"/>
    </row>
    <row r="495" spans="1:17" s="67" customFormat="1" ht="18" customHeight="1" outlineLevel="1">
      <c r="A495" s="208" t="s">
        <v>933</v>
      </c>
      <c r="B495" s="438" t="s">
        <v>202</v>
      </c>
      <c r="C495" s="387"/>
      <c r="D495" s="206" t="s">
        <v>934</v>
      </c>
      <c r="E495" s="207"/>
      <c r="F495" s="207" t="s">
        <v>350</v>
      </c>
      <c r="G495" s="349"/>
      <c r="H495" s="208" t="str">
        <f t="shared" si="224"/>
        <v/>
      </c>
      <c r="I495" s="211" t="str">
        <f t="shared" si="225"/>
        <v/>
      </c>
      <c r="J495" s="208" t="str">
        <f t="shared" si="226"/>
        <v/>
      </c>
      <c r="K495" s="70"/>
      <c r="L495" s="209"/>
      <c r="N495" s="291"/>
      <c r="O495" s="291"/>
      <c r="P495" s="291"/>
      <c r="Q495" s="291"/>
    </row>
    <row r="496" spans="1:17" s="67" customFormat="1" ht="18" customHeight="1" outlineLevel="1">
      <c r="A496" s="208" t="s">
        <v>935</v>
      </c>
      <c r="B496" s="438" t="s">
        <v>202</v>
      </c>
      <c r="C496" s="387"/>
      <c r="D496" s="206" t="s">
        <v>936</v>
      </c>
      <c r="E496" s="207"/>
      <c r="F496" s="207" t="s">
        <v>223</v>
      </c>
      <c r="G496" s="349"/>
      <c r="H496" s="208" t="str">
        <f t="shared" si="224"/>
        <v/>
      </c>
      <c r="I496" s="211" t="str">
        <f t="shared" si="225"/>
        <v/>
      </c>
      <c r="J496" s="208" t="str">
        <f t="shared" si="226"/>
        <v/>
      </c>
      <c r="K496" s="70"/>
      <c r="L496" s="209"/>
      <c r="N496" s="291"/>
      <c r="O496" s="291"/>
      <c r="P496" s="291"/>
      <c r="Q496" s="291"/>
    </row>
    <row r="497" spans="1:17" s="67" customFormat="1" ht="18" customHeight="1" outlineLevel="1">
      <c r="A497" s="208" t="s">
        <v>937</v>
      </c>
      <c r="B497" s="438" t="s">
        <v>202</v>
      </c>
      <c r="C497" s="387"/>
      <c r="D497" s="206" t="s">
        <v>938</v>
      </c>
      <c r="E497" s="207"/>
      <c r="F497" s="207" t="s">
        <v>350</v>
      </c>
      <c r="G497" s="349"/>
      <c r="H497" s="208" t="str">
        <f t="shared" si="224"/>
        <v/>
      </c>
      <c r="I497" s="211" t="str">
        <f t="shared" si="225"/>
        <v/>
      </c>
      <c r="J497" s="208" t="str">
        <f t="shared" si="226"/>
        <v/>
      </c>
      <c r="K497" s="70"/>
      <c r="L497" s="209"/>
      <c r="N497" s="291"/>
      <c r="O497" s="291"/>
      <c r="P497" s="291"/>
      <c r="Q497" s="291"/>
    </row>
    <row r="498" spans="1:17" s="67" customFormat="1" ht="18" customHeight="1" outlineLevel="1">
      <c r="A498" s="208" t="s">
        <v>939</v>
      </c>
      <c r="B498" s="438" t="s">
        <v>202</v>
      </c>
      <c r="C498" s="387"/>
      <c r="D498" s="206" t="s">
        <v>940</v>
      </c>
      <c r="E498" s="207"/>
      <c r="F498" s="207" t="s">
        <v>259</v>
      </c>
      <c r="G498" s="211"/>
      <c r="H498" s="208" t="str">
        <f t="shared" si="224"/>
        <v/>
      </c>
      <c r="I498" s="211" t="str">
        <f t="shared" si="225"/>
        <v/>
      </c>
      <c r="J498" s="208" t="str">
        <f t="shared" si="226"/>
        <v/>
      </c>
      <c r="K498" s="70"/>
      <c r="L498" s="209"/>
      <c r="N498" s="291"/>
      <c r="O498" s="291"/>
      <c r="P498" s="291"/>
      <c r="Q498" s="291"/>
    </row>
    <row r="499" spans="1:17" s="67" customFormat="1" ht="18" customHeight="1" outlineLevel="1">
      <c r="A499" s="208" t="s">
        <v>941</v>
      </c>
      <c r="B499" s="438" t="s">
        <v>202</v>
      </c>
      <c r="C499" s="387"/>
      <c r="D499" s="206" t="s">
        <v>942</v>
      </c>
      <c r="E499" s="207"/>
      <c r="F499" s="207" t="s">
        <v>223</v>
      </c>
      <c r="G499" s="211"/>
      <c r="H499" s="208" t="str">
        <f t="shared" si="224"/>
        <v/>
      </c>
      <c r="I499" s="211" t="str">
        <f t="shared" si="225"/>
        <v/>
      </c>
      <c r="J499" s="208" t="str">
        <f t="shared" si="226"/>
        <v/>
      </c>
      <c r="K499" s="70"/>
      <c r="L499" s="209"/>
      <c r="N499" s="291"/>
      <c r="O499" s="291"/>
      <c r="P499" s="291"/>
      <c r="Q499" s="291"/>
    </row>
    <row r="500" spans="1:17" s="67" customFormat="1" ht="18" customHeight="1" outlineLevel="1">
      <c r="A500" s="208" t="s">
        <v>943</v>
      </c>
      <c r="B500" s="438" t="s">
        <v>202</v>
      </c>
      <c r="C500" s="387"/>
      <c r="D500" s="206"/>
      <c r="E500" s="207"/>
      <c r="F500" s="207"/>
      <c r="G500" s="211"/>
      <c r="H500" s="208" t="str">
        <f t="shared" si="224"/>
        <v/>
      </c>
      <c r="I500" s="211" t="str">
        <f t="shared" si="225"/>
        <v/>
      </c>
      <c r="J500" s="208" t="str">
        <f t="shared" si="226"/>
        <v/>
      </c>
      <c r="K500" s="70"/>
      <c r="L500" s="209"/>
      <c r="N500" s="291"/>
      <c r="O500" s="291"/>
      <c r="P500" s="291"/>
      <c r="Q500" s="291"/>
    </row>
    <row r="501" spans="1:17" s="67" customFormat="1" ht="18" customHeight="1" outlineLevel="1">
      <c r="A501" s="208" t="s">
        <v>944</v>
      </c>
      <c r="B501" s="438" t="s">
        <v>202</v>
      </c>
      <c r="C501" s="387"/>
      <c r="D501" s="206"/>
      <c r="E501" s="207"/>
      <c r="F501" s="207"/>
      <c r="G501" s="211"/>
      <c r="H501" s="208" t="str">
        <f t="shared" ref="H501:H502" si="227">IF(E501=0,"",G501*E501)</f>
        <v/>
      </c>
      <c r="I501" s="211" t="str">
        <f t="shared" ref="I501:I502" si="228">IF(G501="","",G501*(1+$H$8))</f>
        <v/>
      </c>
      <c r="J501" s="208" t="str">
        <f t="shared" ref="J501:J502" si="229">IF(E501=0,"",I501*E501)</f>
        <v/>
      </c>
      <c r="K501" s="70"/>
      <c r="L501" s="209"/>
      <c r="N501" s="291"/>
      <c r="O501" s="291"/>
      <c r="P501" s="291"/>
      <c r="Q501" s="291"/>
    </row>
    <row r="502" spans="1:17" s="67" customFormat="1" ht="18" customHeight="1" outlineLevel="1">
      <c r="A502" s="208" t="s">
        <v>945</v>
      </c>
      <c r="B502" s="438" t="s">
        <v>202</v>
      </c>
      <c r="C502" s="387"/>
      <c r="D502" s="206"/>
      <c r="E502" s="207"/>
      <c r="F502" s="207"/>
      <c r="G502" s="211"/>
      <c r="H502" s="208" t="str">
        <f t="shared" si="227"/>
        <v/>
      </c>
      <c r="I502" s="211" t="str">
        <f t="shared" si="228"/>
        <v/>
      </c>
      <c r="J502" s="208" t="str">
        <f t="shared" si="229"/>
        <v/>
      </c>
      <c r="K502" s="70"/>
      <c r="L502" s="209"/>
      <c r="N502" s="291"/>
      <c r="O502" s="291"/>
      <c r="P502" s="291"/>
      <c r="Q502" s="291"/>
    </row>
    <row r="503" spans="1:17" s="67" customFormat="1" ht="18" customHeight="1" outlineLevel="1">
      <c r="A503" s="208" t="s">
        <v>946</v>
      </c>
      <c r="B503" s="438" t="s">
        <v>202</v>
      </c>
      <c r="C503" s="387"/>
      <c r="D503" s="206"/>
      <c r="E503" s="207"/>
      <c r="F503" s="207"/>
      <c r="G503" s="211"/>
      <c r="H503" s="208" t="str">
        <f t="shared" ref="H503" si="230">IF(E503=0,"",G503*E503)</f>
        <v/>
      </c>
      <c r="I503" s="211" t="str">
        <f t="shared" ref="I503" si="231">IF(G503="","",G503*(1+$H$8))</f>
        <v/>
      </c>
      <c r="J503" s="208" t="str">
        <f t="shared" ref="J503" si="232">IF(E503=0,"",I503*E503)</f>
        <v/>
      </c>
      <c r="K503" s="70"/>
      <c r="L503" s="209"/>
      <c r="N503" s="291"/>
      <c r="O503" s="291"/>
      <c r="P503" s="291"/>
      <c r="Q503" s="291"/>
    </row>
    <row r="504" spans="1:17" s="67" customFormat="1" ht="18" customHeight="1" outlineLevel="1">
      <c r="A504" s="208" t="s">
        <v>947</v>
      </c>
      <c r="B504" s="438" t="s">
        <v>202</v>
      </c>
      <c r="C504" s="387"/>
      <c r="D504" s="206"/>
      <c r="E504" s="207"/>
      <c r="F504" s="207"/>
      <c r="G504" s="211"/>
      <c r="H504" s="208" t="str">
        <f t="shared" si="224"/>
        <v/>
      </c>
      <c r="I504" s="211" t="str">
        <f t="shared" si="225"/>
        <v/>
      </c>
      <c r="J504" s="208" t="str">
        <f t="shared" si="226"/>
        <v/>
      </c>
      <c r="K504" s="70"/>
      <c r="L504" s="209"/>
      <c r="N504" s="291"/>
      <c r="O504" s="291"/>
      <c r="P504" s="291"/>
      <c r="Q504" s="291"/>
    </row>
    <row r="505" spans="1:17" s="67" customFormat="1" ht="18" customHeight="1">
      <c r="A505" s="218">
        <v>5</v>
      </c>
      <c r="B505" s="386"/>
      <c r="C505" s="65"/>
      <c r="D505" s="217" t="s">
        <v>169</v>
      </c>
      <c r="E505" s="65"/>
      <c r="F505" s="65"/>
      <c r="G505" s="216"/>
      <c r="H505" s="221">
        <f>SUM(H506:H511)</f>
        <v>0</v>
      </c>
      <c r="I505" s="216"/>
      <c r="J505" s="221">
        <f>SUM(J506:J511)</f>
        <v>0</v>
      </c>
      <c r="K505" s="63"/>
      <c r="L505" s="64"/>
      <c r="N505" s="291"/>
      <c r="O505" s="291"/>
      <c r="P505" s="291"/>
      <c r="Q505" s="291"/>
    </row>
    <row r="506" spans="1:17" s="67" customFormat="1" ht="18" customHeight="1" outlineLevel="1">
      <c r="A506" s="208" t="s">
        <v>948</v>
      </c>
      <c r="B506" s="438" t="s">
        <v>202</v>
      </c>
      <c r="C506" s="387"/>
      <c r="D506" s="206" t="s">
        <v>949</v>
      </c>
      <c r="E506" s="207"/>
      <c r="F506" s="207" t="s">
        <v>204</v>
      </c>
      <c r="G506" s="351"/>
      <c r="H506" s="208" t="str">
        <f t="shared" ref="H506:H511" si="233">IF(E506=0,"",G506*E506)</f>
        <v/>
      </c>
      <c r="I506" s="211" t="str">
        <f>IF(G506="","",G506)</f>
        <v/>
      </c>
      <c r="J506" s="208" t="str">
        <f t="shared" ref="J506:J511" si="234">IF(E506=0,"",I506*E506)</f>
        <v/>
      </c>
      <c r="K506" s="70"/>
      <c r="L506" s="209"/>
      <c r="N506" s="291"/>
      <c r="O506" s="291"/>
      <c r="P506" s="291"/>
      <c r="Q506" s="291"/>
    </row>
    <row r="507" spans="1:17" s="67" customFormat="1" ht="18" customHeight="1" outlineLevel="1">
      <c r="A507" s="208" t="s">
        <v>950</v>
      </c>
      <c r="B507" s="438" t="s">
        <v>202</v>
      </c>
      <c r="C507" s="387"/>
      <c r="D507" s="206" t="s">
        <v>951</v>
      </c>
      <c r="E507" s="207"/>
      <c r="F507" s="207" t="s">
        <v>204</v>
      </c>
      <c r="G507" s="211"/>
      <c r="H507" s="208" t="str">
        <f t="shared" si="233"/>
        <v/>
      </c>
      <c r="I507" s="211" t="str">
        <f t="shared" ref="I507:I511" si="235">IF(G507="","",G507)</f>
        <v/>
      </c>
      <c r="J507" s="208" t="str">
        <f t="shared" si="234"/>
        <v/>
      </c>
      <c r="K507" s="70"/>
      <c r="L507" s="209"/>
      <c r="N507" s="291"/>
      <c r="O507" s="291"/>
      <c r="P507" s="291"/>
      <c r="Q507" s="291"/>
    </row>
    <row r="508" spans="1:17" s="67" customFormat="1" ht="18" customHeight="1" outlineLevel="1">
      <c r="A508" s="208" t="s">
        <v>952</v>
      </c>
      <c r="B508" s="438" t="s">
        <v>202</v>
      </c>
      <c r="C508" s="387"/>
      <c r="D508" s="206" t="s">
        <v>953</v>
      </c>
      <c r="E508" s="207"/>
      <c r="F508" s="207" t="s">
        <v>204</v>
      </c>
      <c r="G508" s="211"/>
      <c r="H508" s="208" t="str">
        <f t="shared" si="233"/>
        <v/>
      </c>
      <c r="I508" s="211" t="str">
        <f t="shared" si="235"/>
        <v/>
      </c>
      <c r="J508" s="208" t="str">
        <f t="shared" si="234"/>
        <v/>
      </c>
      <c r="K508" s="70"/>
      <c r="L508" s="209"/>
      <c r="N508" s="291"/>
      <c r="O508" s="291"/>
      <c r="P508" s="291"/>
      <c r="Q508" s="291"/>
    </row>
    <row r="509" spans="1:17" s="67" customFormat="1" ht="18" customHeight="1" outlineLevel="1">
      <c r="A509" s="208" t="s">
        <v>954</v>
      </c>
      <c r="B509" s="438" t="s">
        <v>202</v>
      </c>
      <c r="C509" s="387"/>
      <c r="D509" s="206"/>
      <c r="E509" s="207"/>
      <c r="F509" s="207"/>
      <c r="G509" s="211"/>
      <c r="H509" s="208" t="str">
        <f t="shared" si="233"/>
        <v/>
      </c>
      <c r="I509" s="211" t="str">
        <f t="shared" si="235"/>
        <v/>
      </c>
      <c r="J509" s="208" t="str">
        <f t="shared" si="234"/>
        <v/>
      </c>
      <c r="K509" s="70"/>
      <c r="L509" s="209"/>
      <c r="N509" s="291"/>
      <c r="O509" s="291"/>
      <c r="P509" s="291"/>
      <c r="Q509" s="291"/>
    </row>
    <row r="510" spans="1:17" s="67" customFormat="1" ht="18" customHeight="1" outlineLevel="1">
      <c r="A510" s="208" t="s">
        <v>955</v>
      </c>
      <c r="B510" s="438" t="s">
        <v>202</v>
      </c>
      <c r="C510" s="387"/>
      <c r="D510" s="206"/>
      <c r="E510" s="207"/>
      <c r="F510" s="207"/>
      <c r="G510" s="211"/>
      <c r="H510" s="208" t="str">
        <f t="shared" si="233"/>
        <v/>
      </c>
      <c r="I510" s="211" t="str">
        <f t="shared" si="235"/>
        <v/>
      </c>
      <c r="J510" s="208" t="str">
        <f t="shared" si="234"/>
        <v/>
      </c>
      <c r="K510" s="70"/>
      <c r="L510" s="209"/>
      <c r="N510" s="291"/>
      <c r="O510" s="291"/>
      <c r="P510" s="291"/>
      <c r="Q510" s="291"/>
    </row>
    <row r="511" spans="1:17" s="67" customFormat="1" ht="18" customHeight="1" outlineLevel="1">
      <c r="A511" s="208" t="s">
        <v>956</v>
      </c>
      <c r="B511" s="438" t="s">
        <v>202</v>
      </c>
      <c r="C511" s="387"/>
      <c r="D511" s="206"/>
      <c r="E511" s="207"/>
      <c r="F511" s="207"/>
      <c r="G511" s="211"/>
      <c r="H511" s="208" t="str">
        <f t="shared" si="233"/>
        <v/>
      </c>
      <c r="I511" s="211" t="str">
        <f t="shared" si="235"/>
        <v/>
      </c>
      <c r="J511" s="208" t="str">
        <f t="shared" si="234"/>
        <v/>
      </c>
      <c r="K511" s="70"/>
      <c r="L511" s="209"/>
      <c r="N511" s="291"/>
      <c r="O511" s="291"/>
      <c r="P511" s="291"/>
      <c r="Q511" s="291"/>
    </row>
    <row r="512" spans="1:17" s="67" customFormat="1" ht="18" customHeight="1">
      <c r="A512" s="218">
        <v>6</v>
      </c>
      <c r="B512" s="386"/>
      <c r="C512" s="65"/>
      <c r="D512" s="217" t="s">
        <v>171</v>
      </c>
      <c r="E512" s="65"/>
      <c r="F512" s="65"/>
      <c r="G512" s="216"/>
      <c r="H512" s="221">
        <f>SUM(H513:H526)</f>
        <v>0</v>
      </c>
      <c r="I512" s="216"/>
      <c r="J512" s="221">
        <f>SUM(J513:J526)</f>
        <v>0</v>
      </c>
      <c r="K512" s="63"/>
      <c r="L512" s="64"/>
      <c r="N512" s="291"/>
      <c r="O512" s="291"/>
      <c r="P512" s="291"/>
      <c r="Q512" s="291"/>
    </row>
    <row r="513" spans="1:17" s="67" customFormat="1" ht="18" customHeight="1" outlineLevel="1">
      <c r="A513" s="208" t="s">
        <v>957</v>
      </c>
      <c r="B513" s="438" t="s">
        <v>202</v>
      </c>
      <c r="C513" s="387"/>
      <c r="D513" s="206" t="s">
        <v>958</v>
      </c>
      <c r="E513" s="207"/>
      <c r="F513" s="207" t="s">
        <v>204</v>
      </c>
      <c r="G513" s="349"/>
      <c r="H513" s="352" t="str">
        <f t="shared" ref="H513:H526" si="236">IF(E513=0,"",G513*E513)</f>
        <v/>
      </c>
      <c r="I513" s="211" t="str">
        <f t="shared" ref="I513:I526" si="237">IF(G513="","",G513)</f>
        <v/>
      </c>
      <c r="J513" s="208" t="str">
        <f t="shared" ref="J513:J526" si="238">IF(E513=0,"",I513*E513)</f>
        <v/>
      </c>
      <c r="K513" s="70"/>
      <c r="L513" s="209"/>
      <c r="N513" s="291"/>
      <c r="O513" s="291"/>
      <c r="P513" s="291"/>
      <c r="Q513" s="291"/>
    </row>
    <row r="514" spans="1:17" s="67" customFormat="1" ht="18" customHeight="1" outlineLevel="1">
      <c r="A514" s="208" t="s">
        <v>959</v>
      </c>
      <c r="B514" s="438" t="s">
        <v>202</v>
      </c>
      <c r="C514" s="387"/>
      <c r="D514" s="206" t="s">
        <v>960</v>
      </c>
      <c r="E514" s="207"/>
      <c r="F514" s="207" t="s">
        <v>204</v>
      </c>
      <c r="G514" s="211"/>
      <c r="H514" s="208" t="str">
        <f t="shared" si="236"/>
        <v/>
      </c>
      <c r="I514" s="211" t="str">
        <f t="shared" si="237"/>
        <v/>
      </c>
      <c r="J514" s="208" t="str">
        <f t="shared" si="238"/>
        <v/>
      </c>
      <c r="K514" s="70"/>
      <c r="L514" s="209"/>
      <c r="N514" s="291"/>
      <c r="O514" s="291"/>
      <c r="P514" s="291"/>
      <c r="Q514" s="291"/>
    </row>
    <row r="515" spans="1:17" s="67" customFormat="1" ht="18" customHeight="1" outlineLevel="1">
      <c r="A515" s="208" t="s">
        <v>961</v>
      </c>
      <c r="B515" s="438" t="s">
        <v>202</v>
      </c>
      <c r="C515" s="387"/>
      <c r="D515" s="206" t="s">
        <v>962</v>
      </c>
      <c r="E515" s="207"/>
      <c r="F515" s="207" t="s">
        <v>204</v>
      </c>
      <c r="G515" s="211"/>
      <c r="H515" s="208" t="str">
        <f t="shared" si="236"/>
        <v/>
      </c>
      <c r="I515" s="211" t="str">
        <f t="shared" si="237"/>
        <v/>
      </c>
      <c r="J515" s="208" t="str">
        <f t="shared" si="238"/>
        <v/>
      </c>
      <c r="K515" s="70"/>
      <c r="L515" s="209"/>
      <c r="N515" s="291"/>
      <c r="O515" s="291"/>
      <c r="P515" s="291"/>
      <c r="Q515" s="291"/>
    </row>
    <row r="516" spans="1:17" s="67" customFormat="1" ht="18" customHeight="1" outlineLevel="1">
      <c r="A516" s="208" t="s">
        <v>963</v>
      </c>
      <c r="B516" s="438" t="s">
        <v>202</v>
      </c>
      <c r="C516" s="387"/>
      <c r="D516" s="206" t="s">
        <v>964</v>
      </c>
      <c r="E516" s="207"/>
      <c r="F516" s="207" t="s">
        <v>204</v>
      </c>
      <c r="G516" s="211"/>
      <c r="H516" s="208" t="str">
        <f t="shared" ref="H516:H521" si="239">IF(E516=0,"",G516*E516)</f>
        <v/>
      </c>
      <c r="I516" s="211" t="str">
        <f t="shared" ref="I516:I521" si="240">IF(G516="","",G516)</f>
        <v/>
      </c>
      <c r="J516" s="208" t="str">
        <f t="shared" ref="J516:J521" si="241">IF(E516=0,"",I516*E516)</f>
        <v/>
      </c>
      <c r="K516" s="70"/>
      <c r="L516" s="209"/>
      <c r="N516" s="291"/>
      <c r="O516" s="291"/>
      <c r="P516" s="291"/>
      <c r="Q516" s="291"/>
    </row>
    <row r="517" spans="1:17" s="67" customFormat="1" ht="18" customHeight="1" outlineLevel="1">
      <c r="A517" s="208" t="s">
        <v>965</v>
      </c>
      <c r="B517" s="438" t="s">
        <v>202</v>
      </c>
      <c r="C517" s="387"/>
      <c r="D517" s="206" t="s">
        <v>966</v>
      </c>
      <c r="E517" s="207"/>
      <c r="F517" s="207" t="s">
        <v>204</v>
      </c>
      <c r="G517" s="211"/>
      <c r="H517" s="208" t="str">
        <f t="shared" ref="H517:H520" si="242">IF(E517=0,"",G517*E517)</f>
        <v/>
      </c>
      <c r="I517" s="211" t="str">
        <f t="shared" ref="I517:I520" si="243">IF(G517="","",G517)</f>
        <v/>
      </c>
      <c r="J517" s="208" t="str">
        <f t="shared" ref="J517:J520" si="244">IF(E517=0,"",I517*E517)</f>
        <v/>
      </c>
      <c r="K517" s="70"/>
      <c r="L517" s="209"/>
      <c r="N517" s="291"/>
      <c r="O517" s="291"/>
      <c r="P517" s="291"/>
      <c r="Q517" s="291"/>
    </row>
    <row r="518" spans="1:17" s="67" customFormat="1" ht="18" customHeight="1" outlineLevel="1">
      <c r="A518" s="208" t="s">
        <v>967</v>
      </c>
      <c r="B518" s="438" t="s">
        <v>202</v>
      </c>
      <c r="C518" s="387"/>
      <c r="D518" s="206" t="s">
        <v>968</v>
      </c>
      <c r="E518" s="207"/>
      <c r="F518" s="207" t="s">
        <v>204</v>
      </c>
      <c r="G518" s="211"/>
      <c r="H518" s="208" t="str">
        <f t="shared" si="242"/>
        <v/>
      </c>
      <c r="I518" s="211" t="str">
        <f t="shared" si="243"/>
        <v/>
      </c>
      <c r="J518" s="208" t="str">
        <f t="shared" si="244"/>
        <v/>
      </c>
      <c r="K518" s="70"/>
      <c r="L518" s="209"/>
      <c r="N518" s="291"/>
      <c r="O518" s="291"/>
      <c r="P518" s="291"/>
      <c r="Q518" s="291"/>
    </row>
    <row r="519" spans="1:17" s="67" customFormat="1" ht="18" customHeight="1" outlineLevel="1">
      <c r="A519" s="208" t="s">
        <v>969</v>
      </c>
      <c r="B519" s="438" t="s">
        <v>202</v>
      </c>
      <c r="C519" s="387"/>
      <c r="D519" s="206" t="s">
        <v>970</v>
      </c>
      <c r="E519" s="207"/>
      <c r="F519" s="207" t="s">
        <v>204</v>
      </c>
      <c r="G519" s="211"/>
      <c r="H519" s="208" t="str">
        <f t="shared" si="242"/>
        <v/>
      </c>
      <c r="I519" s="211" t="str">
        <f t="shared" si="243"/>
        <v/>
      </c>
      <c r="J519" s="208" t="str">
        <f t="shared" si="244"/>
        <v/>
      </c>
      <c r="K519" s="70"/>
      <c r="L519" s="209"/>
      <c r="N519" s="291"/>
      <c r="O519" s="291"/>
      <c r="P519" s="291"/>
      <c r="Q519" s="291"/>
    </row>
    <row r="520" spans="1:17" s="67" customFormat="1" ht="18" customHeight="1" outlineLevel="1">
      <c r="A520" s="208" t="s">
        <v>971</v>
      </c>
      <c r="B520" s="438" t="s">
        <v>202</v>
      </c>
      <c r="C520" s="387"/>
      <c r="D520" s="206" t="s">
        <v>972</v>
      </c>
      <c r="E520" s="207"/>
      <c r="F520" s="207" t="s">
        <v>204</v>
      </c>
      <c r="G520" s="211"/>
      <c r="H520" s="208" t="str">
        <f t="shared" si="242"/>
        <v/>
      </c>
      <c r="I520" s="211" t="str">
        <f t="shared" si="243"/>
        <v/>
      </c>
      <c r="J520" s="208" t="str">
        <f t="shared" si="244"/>
        <v/>
      </c>
      <c r="K520" s="70"/>
      <c r="L520" s="209"/>
      <c r="N520" s="291"/>
      <c r="O520" s="291"/>
      <c r="P520" s="291"/>
      <c r="Q520" s="291"/>
    </row>
    <row r="521" spans="1:17" s="67" customFormat="1" ht="18" customHeight="1" outlineLevel="1">
      <c r="A521" s="208" t="s">
        <v>973</v>
      </c>
      <c r="B521" s="438" t="s">
        <v>202</v>
      </c>
      <c r="C521" s="387"/>
      <c r="D521" s="206" t="s">
        <v>974</v>
      </c>
      <c r="E521" s="207"/>
      <c r="F521" s="207" t="s">
        <v>204</v>
      </c>
      <c r="G521" s="211"/>
      <c r="H521" s="208" t="str">
        <f t="shared" si="239"/>
        <v/>
      </c>
      <c r="I521" s="211" t="str">
        <f t="shared" si="240"/>
        <v/>
      </c>
      <c r="J521" s="208" t="str">
        <f t="shared" si="241"/>
        <v/>
      </c>
      <c r="K521" s="70"/>
      <c r="L521" s="209"/>
      <c r="N521" s="291"/>
      <c r="O521" s="291"/>
      <c r="P521" s="291"/>
      <c r="Q521" s="291"/>
    </row>
    <row r="522" spans="1:17" s="67" customFormat="1" ht="18" customHeight="1" outlineLevel="1">
      <c r="A522" s="208" t="s">
        <v>975</v>
      </c>
      <c r="B522" s="438" t="s">
        <v>202</v>
      </c>
      <c r="C522" s="387"/>
      <c r="D522" s="206" t="s">
        <v>976</v>
      </c>
      <c r="E522" s="207"/>
      <c r="F522" s="207" t="s">
        <v>204</v>
      </c>
      <c r="G522" s="211"/>
      <c r="H522" s="208" t="str">
        <f t="shared" ref="H522:H523" si="245">IF(E522=0,"",G522*E522)</f>
        <v/>
      </c>
      <c r="I522" s="211" t="str">
        <f t="shared" ref="I522:I523" si="246">IF(G522="","",G522)</f>
        <v/>
      </c>
      <c r="J522" s="208" t="str">
        <f t="shared" ref="J522:J523" si="247">IF(E522=0,"",I522*E522)</f>
        <v/>
      </c>
      <c r="K522" s="70"/>
      <c r="L522" s="209"/>
      <c r="N522" s="291"/>
      <c r="O522" s="291"/>
      <c r="P522" s="291"/>
      <c r="Q522" s="291"/>
    </row>
    <row r="523" spans="1:17" s="67" customFormat="1" ht="18" customHeight="1" outlineLevel="1">
      <c r="A523" s="208" t="s">
        <v>977</v>
      </c>
      <c r="B523" s="438" t="s">
        <v>202</v>
      </c>
      <c r="C523" s="387"/>
      <c r="D523" s="206" t="s">
        <v>978</v>
      </c>
      <c r="E523" s="207"/>
      <c r="F523" s="207" t="s">
        <v>204</v>
      </c>
      <c r="G523" s="211"/>
      <c r="H523" s="208" t="str">
        <f t="shared" si="245"/>
        <v/>
      </c>
      <c r="I523" s="211" t="str">
        <f t="shared" si="246"/>
        <v/>
      </c>
      <c r="J523" s="208" t="str">
        <f t="shared" si="247"/>
        <v/>
      </c>
      <c r="K523" s="70"/>
      <c r="L523" s="209"/>
      <c r="N523" s="291"/>
      <c r="O523" s="291"/>
      <c r="P523" s="291"/>
      <c r="Q523" s="291"/>
    </row>
    <row r="524" spans="1:17" s="67" customFormat="1" ht="18" customHeight="1" outlineLevel="1">
      <c r="A524" s="208" t="s">
        <v>979</v>
      </c>
      <c r="B524" s="438" t="s">
        <v>202</v>
      </c>
      <c r="C524" s="387"/>
      <c r="D524" s="206" t="s">
        <v>980</v>
      </c>
      <c r="E524" s="207"/>
      <c r="F524" s="207" t="s">
        <v>204</v>
      </c>
      <c r="G524" s="211"/>
      <c r="H524" s="208" t="str">
        <f t="shared" si="236"/>
        <v/>
      </c>
      <c r="I524" s="211" t="str">
        <f t="shared" si="237"/>
        <v/>
      </c>
      <c r="J524" s="208" t="str">
        <f t="shared" si="238"/>
        <v/>
      </c>
      <c r="K524" s="70"/>
      <c r="L524" s="209"/>
      <c r="N524" s="291"/>
      <c r="O524" s="291"/>
      <c r="P524" s="291"/>
      <c r="Q524" s="291"/>
    </row>
    <row r="525" spans="1:17" s="67" customFormat="1" ht="18" customHeight="1" outlineLevel="1">
      <c r="A525" s="208" t="s">
        <v>981</v>
      </c>
      <c r="B525" s="438" t="s">
        <v>202</v>
      </c>
      <c r="C525" s="387"/>
      <c r="D525" s="206"/>
      <c r="E525" s="207"/>
      <c r="F525" s="207"/>
      <c r="G525" s="211"/>
      <c r="H525" s="208" t="str">
        <f t="shared" si="236"/>
        <v/>
      </c>
      <c r="I525" s="211" t="str">
        <f t="shared" si="237"/>
        <v/>
      </c>
      <c r="J525" s="208" t="str">
        <f t="shared" si="238"/>
        <v/>
      </c>
      <c r="K525" s="70"/>
      <c r="L525" s="209"/>
      <c r="N525" s="291"/>
      <c r="O525" s="291"/>
      <c r="P525" s="291"/>
      <c r="Q525" s="291"/>
    </row>
    <row r="526" spans="1:17" s="67" customFormat="1" ht="18" customHeight="1" outlineLevel="1">
      <c r="A526" s="208" t="s">
        <v>982</v>
      </c>
      <c r="B526" s="438" t="s">
        <v>202</v>
      </c>
      <c r="C526" s="387"/>
      <c r="D526" s="206"/>
      <c r="E526" s="207"/>
      <c r="F526" s="207"/>
      <c r="G526" s="211"/>
      <c r="H526" s="208" t="str">
        <f t="shared" si="236"/>
        <v/>
      </c>
      <c r="I526" s="211" t="str">
        <f t="shared" si="237"/>
        <v/>
      </c>
      <c r="J526" s="208" t="str">
        <f t="shared" si="238"/>
        <v/>
      </c>
      <c r="K526" s="70"/>
      <c r="L526" s="209"/>
      <c r="N526" s="291"/>
      <c r="O526" s="291"/>
      <c r="P526" s="291"/>
      <c r="Q526" s="291"/>
    </row>
    <row r="527" spans="1:17" ht="24.95" customHeight="1">
      <c r="A527" s="12"/>
      <c r="B527" s="271"/>
      <c r="C527" s="13"/>
      <c r="E527" s="13"/>
      <c r="F527" s="13"/>
      <c r="J527" s="35"/>
      <c r="L527" s="35"/>
    </row>
    <row r="528" spans="1:17" ht="18.75">
      <c r="A528" s="12"/>
      <c r="B528" s="271"/>
      <c r="C528" s="13"/>
      <c r="E528" s="13"/>
      <c r="F528" s="13"/>
      <c r="H528" s="57" t="s">
        <v>983</v>
      </c>
      <c r="I528" s="59"/>
      <c r="J528" s="57" t="s">
        <v>984</v>
      </c>
      <c r="L528" s="35"/>
    </row>
    <row r="529" spans="1:21" s="334" customFormat="1" ht="30" customHeight="1">
      <c r="A529" s="326"/>
      <c r="B529" s="325"/>
      <c r="C529" s="326"/>
      <c r="D529" s="327"/>
      <c r="E529" s="326"/>
      <c r="F529" s="326"/>
      <c r="G529" s="388" t="s">
        <v>985</v>
      </c>
      <c r="H529" s="577">
        <f>H16</f>
        <v>0</v>
      </c>
      <c r="I529" s="389"/>
      <c r="J529" s="577">
        <f>J16</f>
        <v>0</v>
      </c>
      <c r="K529" s="329"/>
      <c r="L529" s="337"/>
      <c r="N529" s="332"/>
      <c r="O529" s="338"/>
      <c r="P529" s="336"/>
      <c r="Q529" s="336"/>
      <c r="R529" s="330"/>
      <c r="S529" s="330"/>
      <c r="T529" s="330"/>
      <c r="U529" s="333"/>
    </row>
    <row r="530" spans="1:21" s="334" customFormat="1" ht="30" customHeight="1">
      <c r="A530" s="326"/>
      <c r="B530" s="340"/>
      <c r="C530" s="326"/>
      <c r="D530" s="339"/>
      <c r="E530" s="326"/>
      <c r="F530" s="326"/>
      <c r="G530" s="388" t="s">
        <v>986</v>
      </c>
      <c r="H530" s="577">
        <f>H360</f>
        <v>0</v>
      </c>
      <c r="I530" s="389"/>
      <c r="J530" s="577">
        <f>J360</f>
        <v>0</v>
      </c>
      <c r="K530" s="329"/>
      <c r="L530" s="337"/>
      <c r="N530" s="335"/>
      <c r="O530" s="335"/>
      <c r="P530" s="335"/>
      <c r="Q530" s="335"/>
    </row>
    <row r="531" spans="1:21" s="334" customFormat="1" ht="30" customHeight="1">
      <c r="A531" s="326"/>
      <c r="B531" s="340"/>
      <c r="C531" s="326"/>
      <c r="D531" s="339"/>
      <c r="E531" s="326"/>
      <c r="F531" s="326"/>
      <c r="G531" s="388" t="s">
        <v>987</v>
      </c>
      <c r="H531" s="577">
        <f>H479</f>
        <v>0</v>
      </c>
      <c r="I531" s="389"/>
      <c r="J531" s="577">
        <f>J479</f>
        <v>0</v>
      </c>
      <c r="K531" s="329"/>
      <c r="L531" s="337"/>
      <c r="N531" s="335"/>
      <c r="O531" s="335"/>
      <c r="P531" s="335"/>
      <c r="Q531" s="335"/>
    </row>
    <row r="532" spans="1:21" s="334" customFormat="1" ht="30" customHeight="1">
      <c r="A532" s="326"/>
      <c r="B532" s="340"/>
      <c r="C532" s="326"/>
      <c r="D532" s="339"/>
      <c r="E532" s="326"/>
      <c r="F532" s="326"/>
      <c r="G532" s="388" t="s">
        <v>988</v>
      </c>
      <c r="H532" s="577">
        <f>H492</f>
        <v>0</v>
      </c>
      <c r="I532" s="389"/>
      <c r="J532" s="577">
        <f>J492</f>
        <v>0</v>
      </c>
      <c r="K532" s="329"/>
      <c r="L532" s="337"/>
      <c r="N532" s="335"/>
      <c r="O532" s="335"/>
      <c r="P532" s="335"/>
      <c r="Q532" s="335"/>
    </row>
    <row r="533" spans="1:21" s="334" customFormat="1" ht="30" customHeight="1">
      <c r="A533" s="326"/>
      <c r="B533" s="340"/>
      <c r="C533" s="326"/>
      <c r="D533" s="339"/>
      <c r="E533" s="326"/>
      <c r="F533" s="326"/>
      <c r="G533" s="388" t="s">
        <v>989</v>
      </c>
      <c r="H533" s="577">
        <f>H529+H530+H531+H532</f>
        <v>0</v>
      </c>
      <c r="I533" s="389"/>
      <c r="J533" s="577">
        <f>J529+J530+J531+J532</f>
        <v>0</v>
      </c>
      <c r="K533" s="329"/>
      <c r="L533" s="337"/>
      <c r="N533" s="335"/>
      <c r="O533" s="335"/>
      <c r="P533" s="335"/>
      <c r="Q533" s="335"/>
    </row>
    <row r="534" spans="1:21" s="334" customFormat="1" ht="18" customHeight="1">
      <c r="A534" s="326"/>
      <c r="B534" s="340"/>
      <c r="C534" s="328"/>
      <c r="D534" s="341"/>
      <c r="E534" s="342"/>
      <c r="F534" s="328"/>
      <c r="G534" s="328"/>
      <c r="H534" s="328"/>
      <c r="I534" s="343"/>
      <c r="J534" s="306"/>
      <c r="K534" s="329"/>
      <c r="L534" s="337"/>
      <c r="N534" s="331"/>
      <c r="O534" s="331"/>
      <c r="P534" s="331"/>
      <c r="Q534" s="331"/>
    </row>
    <row r="535" spans="1:21" ht="17.25" customHeight="1">
      <c r="C535" s="13"/>
      <c r="D535" s="45"/>
      <c r="E535" s="51"/>
      <c r="F535" s="13"/>
      <c r="I535" s="44"/>
      <c r="M535" s="11"/>
    </row>
    <row r="536" spans="1:21" ht="17.25" customHeight="1">
      <c r="C536" s="13"/>
      <c r="D536" s="45"/>
      <c r="E536" s="50"/>
      <c r="F536" s="13"/>
      <c r="L536" s="42"/>
      <c r="M536" s="11"/>
    </row>
    <row r="537" spans="1:21" ht="17.25" customHeight="1">
      <c r="C537" s="13"/>
      <c r="D537" s="45"/>
      <c r="E537" s="50"/>
      <c r="F537" s="13"/>
      <c r="I537" s="52"/>
      <c r="L537" s="42"/>
      <c r="M537" s="11"/>
    </row>
    <row r="538" spans="1:21" ht="18" customHeight="1">
      <c r="C538" s="13"/>
      <c r="D538" s="1"/>
      <c r="E538" s="1"/>
      <c r="F538" s="13"/>
      <c r="L538" s="42"/>
    </row>
    <row r="539" spans="1:21" ht="18" customHeight="1">
      <c r="C539" s="13"/>
      <c r="D539" s="1"/>
      <c r="E539" s="1"/>
      <c r="F539" s="13"/>
    </row>
    <row r="540" spans="1:21" ht="18" customHeight="1">
      <c r="C540" s="1"/>
      <c r="D540" s="1"/>
      <c r="E540" s="1"/>
      <c r="F540" s="1"/>
    </row>
    <row r="541" spans="1:21" ht="18" customHeight="1">
      <c r="C541" s="1"/>
      <c r="D541" s="1"/>
      <c r="E541" s="1"/>
      <c r="F541" s="1"/>
    </row>
    <row r="542" spans="1:21" ht="18" customHeight="1">
      <c r="C542" s="1"/>
      <c r="D542" s="1"/>
      <c r="E542" s="1"/>
      <c r="F542" s="1"/>
      <c r="I542" s="75"/>
    </row>
    <row r="543" spans="1:21" ht="18" customHeight="1">
      <c r="C543" s="1"/>
      <c r="D543" s="1"/>
      <c r="E543" s="1"/>
      <c r="F543" s="1"/>
    </row>
    <row r="544" spans="1:21" ht="18" customHeight="1">
      <c r="C544" s="1"/>
      <c r="D544" s="1"/>
      <c r="E544" s="1"/>
      <c r="F544" s="1"/>
    </row>
    <row r="545" spans="3:8" ht="18" customHeight="1">
      <c r="C545" s="1"/>
      <c r="D545" s="1"/>
      <c r="E545" s="1"/>
      <c r="F545" s="1"/>
    </row>
    <row r="546" spans="3:8" ht="18" customHeight="1">
      <c r="C546" s="1"/>
      <c r="D546" s="1"/>
      <c r="E546" s="1"/>
      <c r="F546" s="1"/>
    </row>
    <row r="547" spans="3:8" ht="18" customHeight="1">
      <c r="C547" s="1"/>
      <c r="D547" s="1"/>
      <c r="E547" s="1"/>
      <c r="F547" s="1"/>
    </row>
    <row r="548" spans="3:8" ht="18" customHeight="1">
      <c r="C548" s="56"/>
      <c r="D548" s="1"/>
      <c r="E548" s="1"/>
      <c r="F548" s="56"/>
      <c r="G548" s="56"/>
      <c r="H548" s="56"/>
    </row>
    <row r="549" spans="3:8" ht="18" customHeight="1">
      <c r="C549" s="1"/>
      <c r="D549" s="1"/>
      <c r="E549" s="1"/>
      <c r="F549" s="1"/>
    </row>
    <row r="550" spans="3:8" ht="18" customHeight="1">
      <c r="C550" s="1"/>
      <c r="D550" s="1"/>
      <c r="E550" s="1"/>
      <c r="F550" s="1"/>
    </row>
    <row r="551" spans="3:8" ht="18" customHeight="1">
      <c r="C551" s="1"/>
      <c r="D551" s="1"/>
      <c r="E551" s="1"/>
      <c r="F551" s="1"/>
    </row>
    <row r="552" spans="3:8" ht="18" customHeight="1">
      <c r="C552" s="1"/>
      <c r="D552" s="1"/>
      <c r="E552" s="1"/>
      <c r="F552" s="1"/>
    </row>
    <row r="553" spans="3:8" ht="18" customHeight="1">
      <c r="C553" s="1"/>
      <c r="E553" s="61"/>
      <c r="F553" s="1"/>
    </row>
    <row r="554" spans="3:8" ht="18" customHeight="1">
      <c r="C554" s="1"/>
      <c r="E554" s="59"/>
      <c r="F554" s="1"/>
    </row>
    <row r="555" spans="3:8" ht="18" customHeight="1">
      <c r="C555" s="57"/>
      <c r="E555" s="59"/>
      <c r="F555" s="57"/>
      <c r="G555" s="57"/>
      <c r="H555" s="57"/>
    </row>
    <row r="556" spans="3:8" ht="18" customHeight="1">
      <c r="C556" s="60"/>
      <c r="E556" s="57"/>
      <c r="F556" s="60"/>
      <c r="G556" s="59"/>
      <c r="H556" s="59"/>
    </row>
    <row r="557" spans="3:8" ht="18" customHeight="1">
      <c r="C557" s="60"/>
      <c r="E557" s="57"/>
      <c r="F557" s="60"/>
      <c r="G557" s="62"/>
      <c r="H557" s="62"/>
    </row>
    <row r="558" spans="3:8" ht="18" customHeight="1">
      <c r="C558" s="58"/>
      <c r="E558" s="1"/>
      <c r="F558" s="58"/>
      <c r="G558" s="57"/>
      <c r="H558" s="57"/>
    </row>
    <row r="559" spans="3:8" ht="18" customHeight="1">
      <c r="C559" s="58"/>
      <c r="F559" s="58"/>
      <c r="G559" s="57"/>
      <c r="H559" s="57"/>
    </row>
    <row r="560" spans="3:8" ht="18" customHeight="1">
      <c r="C560" s="1"/>
      <c r="F560" s="1"/>
    </row>
  </sheetData>
  <sheetProtection algorithmName="SHA-512" hashValue="taGxugNsv+BpQ7u2QebkBvRyHbAC5oV43RPf24ssXi0iznuIRuuiLj8Xhc+L3Go6bnDt/6DDYU7fmyEFze2nEg==" saltValue="3bA/Ky2qWrqp+PzFto0LzQ==" spinCount="100000" sheet="1" objects="1" scenarios="1" formatColumns="0" formatRows="0" sort="0" autoFilter="0"/>
  <protectedRanges>
    <protectedRange sqref="L14:L526 B14:B526" name="Range2"/>
    <protectedRange sqref="H7:H8" name="Range3"/>
    <protectedRange sqref="E18:E23 D24:E24 G18:G24 D25:G27" name="Range4"/>
    <protectedRange sqref="F18:F24 C30:G46 C47 C18:C28 C49:C63 C65:C75 C77:C85 C87:C104 C106:C118 C120:C136 C138:C146 C148:C156 C158:C173 C175:C189 C191:C200 C202:C210 C212:C228 C230:C247 C249:C270 C273:C284 C286:C291 C293:C303 C305:C312 C314:C321 C323:C331 C333:C351 C353:C359 C362:C371 C373:C380 C382:C391 C393:C399 C401:C411 C413:C418 C420:C430 C432:C441 C443:C446 C448:C451 C453:C457 C459:C468 C470:C478 C480:C491 C493:C504 C506:C511 C513:C526" name="Range5"/>
    <protectedRange sqref="G49:G58 D59:G62" name="Range6"/>
    <protectedRange sqref="G65:G71 G73 D72:G72 D74:G74" name="Range7"/>
    <protectedRange sqref="G77:G84" name="Range8"/>
    <protectedRange sqref="G87:G103" name="Range9"/>
    <protectedRange sqref="G106:G117" name="Range10"/>
    <protectedRange sqref="G120:G135" name="Range11"/>
    <protectedRange sqref="G138:G145" name="Range12"/>
    <protectedRange sqref="G148:G155" name="Range13"/>
    <protectedRange sqref="G158:G172" name="Range14"/>
    <protectedRange sqref="G175:G188" name="Range15"/>
    <protectedRange sqref="G191:G199" name="Range16"/>
    <protectedRange sqref="G202:G209" name="Range17"/>
    <protectedRange sqref="G212:G227" name="Range18"/>
    <protectedRange sqref="G230:G246" name="Range19"/>
    <protectedRange sqref="G249:G269" name="Range20"/>
    <protectedRange sqref="G273:G283" name="Range21"/>
    <protectedRange sqref="G286:G290" name="Range22"/>
    <protectedRange sqref="G293:G302" name="Range23"/>
    <protectedRange sqref="G305:G311" name="Range24"/>
    <protectedRange sqref="G314:G320" name="Range25"/>
    <protectedRange sqref="D323:G330" name="Range26"/>
    <protectedRange sqref="D333:G351" name="Range27"/>
    <protectedRange sqref="G362:G367 G369 D368:G368 D370:G370" name="Range29"/>
    <protectedRange sqref="G373:G375 D376:G379" name="Range30"/>
    <protectedRange sqref="D382:G390" name="Range31"/>
    <protectedRange sqref="D393:G399" name="Range32"/>
    <protectedRange sqref="D401:G410" name="Range33"/>
    <protectedRange sqref="D420:G429" name="Range34"/>
    <protectedRange sqref="D432:G440" name="Range35"/>
    <protectedRange sqref="D443:G445" name="Range36"/>
    <protectedRange sqref="D413:G417" name="Range37"/>
    <protectedRange sqref="D448:G450" name="Range38"/>
    <protectedRange sqref="D453:G456" name="Range39"/>
    <protectedRange sqref="D468 D459:G467" name="Range40"/>
    <protectedRange sqref="D470:G477" name="Range41"/>
    <protectedRange sqref="D480:G490" name="Range42"/>
    <protectedRange sqref="D493:G503" name="Range43"/>
    <protectedRange sqref="D506:G510" name="Range44"/>
    <protectedRange sqref="D513:G525" name="Range45"/>
    <protectedRange sqref="D18:D23" name="Range4_1"/>
    <protectedRange sqref="D49:F58" name="Range6_3"/>
    <protectedRange sqref="D73:F73 D65:F71" name="Range7_1"/>
    <protectedRange sqref="D77:F84" name="Range8_1"/>
    <protectedRange sqref="D87:F103" name="Range9_1"/>
    <protectedRange sqref="D106:F117" name="Range10_1"/>
    <protectedRange sqref="D120:F135" name="Range11_1"/>
    <protectedRange sqref="D138:F145" name="Range12_1"/>
    <protectedRange sqref="D148:F155" name="Range13_1"/>
    <protectedRange sqref="D158:F172" name="Range14_1"/>
    <protectedRange sqref="D175:F188" name="Range15_2"/>
    <protectedRange sqref="D191:F199" name="Range16_1"/>
    <protectedRange sqref="D202:F209" name="Range17_1"/>
    <protectedRange sqref="D212:F227" name="Range18_1"/>
    <protectedRange sqref="D230:F246" name="Range19_2"/>
    <protectedRange sqref="D249:F269" name="Range20_2"/>
    <protectedRange sqref="D273:F283" name="Range21_1"/>
    <protectedRange sqref="D286:F290" name="Range22_1"/>
    <protectedRange sqref="D293:F302" name="Range23_1"/>
    <protectedRange sqref="F314:F316 D305:F311" name="Range24_1"/>
    <protectedRange sqref="D314:E316 D317:F320" name="Range25_2"/>
    <protectedRange sqref="D362:F367 D369:F369" name="Range29_1"/>
    <protectedRange sqref="D373:F375" name="Range30_2"/>
    <protectedRange sqref="B14:C526" name="Range67"/>
    <protectedRange sqref="D353:G359" name="Range68"/>
    <protectedRange sqref="H7:H8" name="Intervalo69"/>
  </protectedRanges>
  <mergeCells count="20">
    <mergeCell ref="A8:B8"/>
    <mergeCell ref="C8:D8"/>
    <mergeCell ref="A4:B4"/>
    <mergeCell ref="A5:B5"/>
    <mergeCell ref="A6:B6"/>
    <mergeCell ref="A7:B7"/>
    <mergeCell ref="C4:D4"/>
    <mergeCell ref="C5:D5"/>
    <mergeCell ref="C6:D6"/>
    <mergeCell ref="C7:D7"/>
    <mergeCell ref="J11:J12"/>
    <mergeCell ref="L11:L12"/>
    <mergeCell ref="I11:I12"/>
    <mergeCell ref="A11:A12"/>
    <mergeCell ref="D11:D12"/>
    <mergeCell ref="E11:E12"/>
    <mergeCell ref="F11:F12"/>
    <mergeCell ref="G11:G12"/>
    <mergeCell ref="H11:H12"/>
    <mergeCell ref="B11:C11"/>
  </mergeCells>
  <phoneticPr fontId="1" type="noConversion"/>
  <conditionalFormatting sqref="B18:B28">
    <cfRule type="expression" dxfId="186" priority="167">
      <formula>$B18&lt;&gt;"[ ESCOLHER ]"</formula>
    </cfRule>
    <cfRule type="expression" dxfId="185" priority="168">
      <formula>$D18&lt;&gt;""</formula>
    </cfRule>
  </conditionalFormatting>
  <conditionalFormatting sqref="B30:B47">
    <cfRule type="expression" dxfId="184" priority="171">
      <formula>$B30&lt;&gt;"[ ESCOLHER ]"</formula>
    </cfRule>
    <cfRule type="expression" dxfId="183" priority="172">
      <formula>$D30&lt;&gt;""</formula>
    </cfRule>
  </conditionalFormatting>
  <conditionalFormatting sqref="B49:B63">
    <cfRule type="expression" dxfId="182" priority="163">
      <formula>$B49&lt;&gt;"[ ESCOLHER ]"</formula>
    </cfRule>
    <cfRule type="expression" dxfId="181" priority="164">
      <formula>$D49&lt;&gt;""</formula>
    </cfRule>
  </conditionalFormatting>
  <conditionalFormatting sqref="B65:B75">
    <cfRule type="expression" dxfId="180" priority="159">
      <formula>$B65&lt;&gt;"[ ESCOLHER ]"</formula>
    </cfRule>
    <cfRule type="expression" dxfId="179" priority="160">
      <formula>$D65&lt;&gt;""</formula>
    </cfRule>
  </conditionalFormatting>
  <conditionalFormatting sqref="B77:B85">
    <cfRule type="expression" dxfId="178" priority="155">
      <formula>$B77&lt;&gt;"[ ESCOLHER ]"</formula>
    </cfRule>
    <cfRule type="expression" dxfId="177" priority="156">
      <formula>$D77&lt;&gt;""</formula>
    </cfRule>
  </conditionalFormatting>
  <conditionalFormatting sqref="B87:B104">
    <cfRule type="expression" dxfId="176" priority="151">
      <formula>$B87&lt;&gt;"[ ESCOLHER ]"</formula>
    </cfRule>
    <cfRule type="expression" dxfId="175" priority="152">
      <formula>$D87&lt;&gt;""</formula>
    </cfRule>
  </conditionalFormatting>
  <conditionalFormatting sqref="B106:B118">
    <cfRule type="expression" dxfId="174" priority="147">
      <formula>$B106&lt;&gt;"[ ESCOLHER ]"</formula>
    </cfRule>
    <cfRule type="expression" dxfId="173" priority="148">
      <formula>$D106&lt;&gt;""</formula>
    </cfRule>
  </conditionalFormatting>
  <conditionalFormatting sqref="B120:B136">
    <cfRule type="expression" dxfId="172" priority="143">
      <formula>$B120&lt;&gt;"[ ESCOLHER ]"</formula>
    </cfRule>
    <cfRule type="expression" dxfId="171" priority="144">
      <formula>$D120&lt;&gt;""</formula>
    </cfRule>
  </conditionalFormatting>
  <conditionalFormatting sqref="B138:B146">
    <cfRule type="expression" dxfId="170" priority="139">
      <formula>$B138&lt;&gt;"[ ESCOLHER ]"</formula>
    </cfRule>
    <cfRule type="expression" dxfId="169" priority="140">
      <formula>$D138&lt;&gt;""</formula>
    </cfRule>
  </conditionalFormatting>
  <conditionalFormatting sqref="B148:B156">
    <cfRule type="expression" dxfId="168" priority="135">
      <formula>$B148&lt;&gt;"[ ESCOLHER ]"</formula>
    </cfRule>
    <cfRule type="expression" dxfId="167" priority="136">
      <formula>$D148&lt;&gt;""</formula>
    </cfRule>
  </conditionalFormatting>
  <conditionalFormatting sqref="B158:B173">
    <cfRule type="expression" dxfId="166" priority="131">
      <formula>$B158&lt;&gt;"[ ESCOLHER ]"</formula>
    </cfRule>
    <cfRule type="expression" dxfId="165" priority="132">
      <formula>$D158&lt;&gt;""</formula>
    </cfRule>
  </conditionalFormatting>
  <conditionalFormatting sqref="B175:B189">
    <cfRule type="expression" dxfId="164" priority="127">
      <formula>$B175&lt;&gt;"[ ESCOLHER ]"</formula>
    </cfRule>
    <cfRule type="expression" dxfId="163" priority="128">
      <formula>$D175&lt;&gt;""</formula>
    </cfRule>
  </conditionalFormatting>
  <conditionalFormatting sqref="B191:B200">
    <cfRule type="expression" dxfId="162" priority="123">
      <formula>$B191&lt;&gt;"[ ESCOLHER ]"</formula>
    </cfRule>
    <cfRule type="expression" dxfId="161" priority="124">
      <formula>$D191&lt;&gt;""</formula>
    </cfRule>
  </conditionalFormatting>
  <conditionalFormatting sqref="B202:B210">
    <cfRule type="expression" dxfId="160" priority="119">
      <formula>$B202&lt;&gt;"[ ESCOLHER ]"</formula>
    </cfRule>
    <cfRule type="expression" dxfId="159" priority="120">
      <formula>$D202&lt;&gt;""</formula>
    </cfRule>
  </conditionalFormatting>
  <conditionalFormatting sqref="B212:B228">
    <cfRule type="expression" dxfId="158" priority="115">
      <formula>$B212&lt;&gt;"[ ESCOLHER ]"</formula>
    </cfRule>
    <cfRule type="expression" dxfId="157" priority="116">
      <formula>$D212&lt;&gt;""</formula>
    </cfRule>
  </conditionalFormatting>
  <conditionalFormatting sqref="B230:B247">
    <cfRule type="expression" dxfId="156" priority="111">
      <formula>$B230&lt;&gt;"[ ESCOLHER ]"</formula>
    </cfRule>
    <cfRule type="expression" dxfId="155" priority="112">
      <formula>$D230&lt;&gt;""</formula>
    </cfRule>
  </conditionalFormatting>
  <conditionalFormatting sqref="B249:B270">
    <cfRule type="expression" dxfId="154" priority="107">
      <formula>$B249&lt;&gt;"[ ESCOLHER ]"</formula>
    </cfRule>
    <cfRule type="expression" dxfId="153" priority="108">
      <formula>$D249&lt;&gt;""</formula>
    </cfRule>
  </conditionalFormatting>
  <conditionalFormatting sqref="B273:B284">
    <cfRule type="expression" dxfId="152" priority="103">
      <formula>$B273&lt;&gt;"[ ESCOLHER ]"</formula>
    </cfRule>
    <cfRule type="expression" dxfId="151" priority="104">
      <formula>$D273&lt;&gt;""</formula>
    </cfRule>
  </conditionalFormatting>
  <conditionalFormatting sqref="B286:B291">
    <cfRule type="expression" dxfId="150" priority="95">
      <formula>$B286&lt;&gt;"[ ESCOLHER ]"</formula>
    </cfRule>
    <cfRule type="expression" dxfId="149" priority="96">
      <formula>$D286&lt;&gt;""</formula>
    </cfRule>
  </conditionalFormatting>
  <conditionalFormatting sqref="B293:B303">
    <cfRule type="expression" dxfId="148" priority="91">
      <formula>$B293&lt;&gt;"[ ESCOLHER ]"</formula>
    </cfRule>
    <cfRule type="expression" dxfId="147" priority="92">
      <formula>$D293&lt;&gt;""</formula>
    </cfRule>
  </conditionalFormatting>
  <conditionalFormatting sqref="B305:B312">
    <cfRule type="expression" dxfId="146" priority="87">
      <formula>$B305&lt;&gt;"[ ESCOLHER ]"</formula>
    </cfRule>
    <cfRule type="expression" dxfId="145" priority="88">
      <formula>$D305&lt;&gt;""</formula>
    </cfRule>
  </conditionalFormatting>
  <conditionalFormatting sqref="B314:B321">
    <cfRule type="expression" dxfId="144" priority="83">
      <formula>$B314&lt;&gt;"[ ESCOLHER ]"</formula>
    </cfRule>
    <cfRule type="expression" dxfId="143" priority="84">
      <formula>$D314&lt;&gt;""</formula>
    </cfRule>
  </conditionalFormatting>
  <conditionalFormatting sqref="B323:B331">
    <cfRule type="expression" dxfId="142" priority="79">
      <formula>$B323&lt;&gt;"[ ESCOLHER ]"</formula>
    </cfRule>
    <cfRule type="expression" dxfId="141" priority="80">
      <formula>$D323&lt;&gt;""</formula>
    </cfRule>
  </conditionalFormatting>
  <conditionalFormatting sqref="B333:B351">
    <cfRule type="expression" dxfId="140" priority="75">
      <formula>$B333&lt;&gt;"[ ESCOLHER ]"</formula>
    </cfRule>
    <cfRule type="expression" dxfId="139" priority="76">
      <formula>$D333&lt;&gt;""</formula>
    </cfRule>
  </conditionalFormatting>
  <conditionalFormatting sqref="B353:B359">
    <cfRule type="expression" dxfId="138" priority="71">
      <formula>$B353&lt;&gt;"[ ESCOLHER ]"</formula>
    </cfRule>
    <cfRule type="expression" dxfId="137" priority="72">
      <formula>$D353&lt;&gt;""</formula>
    </cfRule>
  </conditionalFormatting>
  <conditionalFormatting sqref="B362:B371">
    <cfRule type="expression" dxfId="136" priority="67">
      <formula>$B362&lt;&gt;"[ ESCOLHER ]"</formula>
    </cfRule>
    <cfRule type="expression" dxfId="135" priority="68">
      <formula>$D362&lt;&gt;""</formula>
    </cfRule>
  </conditionalFormatting>
  <conditionalFormatting sqref="B373:B380">
    <cfRule type="expression" dxfId="134" priority="63">
      <formula>$B373&lt;&gt;"[ ESCOLHER ]"</formula>
    </cfRule>
    <cfRule type="expression" dxfId="133" priority="64">
      <formula>$D373&lt;&gt;""</formula>
    </cfRule>
  </conditionalFormatting>
  <conditionalFormatting sqref="B382:B391">
    <cfRule type="expression" dxfId="132" priority="59">
      <formula>$B382&lt;&gt;"[ ESCOLHER ]"</formula>
    </cfRule>
    <cfRule type="expression" dxfId="131" priority="60">
      <formula>$D382&lt;&gt;""</formula>
    </cfRule>
  </conditionalFormatting>
  <conditionalFormatting sqref="B393:B399">
    <cfRule type="expression" dxfId="130" priority="55">
      <formula>$B393&lt;&gt;"[ ESCOLHER ]"</formula>
    </cfRule>
    <cfRule type="expression" dxfId="129" priority="56">
      <formula>$D393&lt;&gt;""</formula>
    </cfRule>
  </conditionalFormatting>
  <conditionalFormatting sqref="B401:B411">
    <cfRule type="expression" dxfId="128" priority="51">
      <formula>$B401&lt;&gt;"[ ESCOLHER ]"</formula>
    </cfRule>
    <cfRule type="expression" dxfId="127" priority="52">
      <formula>$D401&lt;&gt;""</formula>
    </cfRule>
  </conditionalFormatting>
  <conditionalFormatting sqref="B413:B418">
    <cfRule type="expression" dxfId="126" priority="47">
      <formula>$B413&lt;&gt;"[ ESCOLHER ]"</formula>
    </cfRule>
    <cfRule type="expression" dxfId="125" priority="48">
      <formula>$D413&lt;&gt;""</formula>
    </cfRule>
  </conditionalFormatting>
  <conditionalFormatting sqref="B420:B430">
    <cfRule type="expression" dxfId="124" priority="43">
      <formula>$B420&lt;&gt;"[ ESCOLHER ]"</formula>
    </cfRule>
    <cfRule type="expression" dxfId="123" priority="44">
      <formula>$D420&lt;&gt;""</formula>
    </cfRule>
  </conditionalFormatting>
  <conditionalFormatting sqref="B432:B441">
    <cfRule type="expression" dxfId="122" priority="39">
      <formula>$B432&lt;&gt;"[ ESCOLHER ]"</formula>
    </cfRule>
    <cfRule type="expression" dxfId="121" priority="40">
      <formula>$D432&lt;&gt;""</formula>
    </cfRule>
  </conditionalFormatting>
  <conditionalFormatting sqref="B443:B446">
    <cfRule type="expression" dxfId="120" priority="35">
      <formula>$B443&lt;&gt;"[ ESCOLHER ]"</formula>
    </cfRule>
    <cfRule type="expression" dxfId="119" priority="36">
      <formula>$D443&lt;&gt;""</formula>
    </cfRule>
  </conditionalFormatting>
  <conditionalFormatting sqref="B448:B451">
    <cfRule type="expression" dxfId="118" priority="31">
      <formula>$B448&lt;&gt;"[ ESCOLHER ]"</formula>
    </cfRule>
    <cfRule type="expression" dxfId="117" priority="32">
      <formula>$D448&lt;&gt;""</formula>
    </cfRule>
  </conditionalFormatting>
  <conditionalFormatting sqref="B453:B457">
    <cfRule type="expression" dxfId="116" priority="27">
      <formula>$B453&lt;&gt;"[ ESCOLHER ]"</formula>
    </cfRule>
    <cfRule type="expression" dxfId="115" priority="28">
      <formula>$D453&lt;&gt;""</formula>
    </cfRule>
  </conditionalFormatting>
  <conditionalFormatting sqref="B459:B468">
    <cfRule type="expression" dxfId="114" priority="23">
      <formula>$B459&lt;&gt;"[ ESCOLHER ]"</formula>
    </cfRule>
    <cfRule type="expression" dxfId="113" priority="24">
      <formula>$D459&lt;&gt;""</formula>
    </cfRule>
  </conditionalFormatting>
  <conditionalFormatting sqref="B470:B478">
    <cfRule type="expression" dxfId="112" priority="19">
      <formula>$B470&lt;&gt;"[ ESCOLHER ]"</formula>
    </cfRule>
    <cfRule type="expression" dxfId="111" priority="20">
      <formula>$D470&lt;&gt;""</formula>
    </cfRule>
  </conditionalFormatting>
  <conditionalFormatting sqref="B480:B491">
    <cfRule type="expression" dxfId="110" priority="15">
      <formula>$B480&lt;&gt;"[ ESCOLHER ]"</formula>
    </cfRule>
    <cfRule type="expression" dxfId="109" priority="16">
      <formula>$D480&lt;&gt;""</formula>
    </cfRule>
  </conditionalFormatting>
  <conditionalFormatting sqref="B493:B504">
    <cfRule type="expression" dxfId="108" priority="11">
      <formula>$B493&lt;&gt;"[ ESCOLHER ]"</formula>
    </cfRule>
    <cfRule type="expression" dxfId="107" priority="12">
      <formula>$D493&lt;&gt;""</formula>
    </cfRule>
  </conditionalFormatting>
  <conditionalFormatting sqref="B506:B511">
    <cfRule type="expression" dxfId="106" priority="7">
      <formula>$B506&lt;&gt;"[ ESCOLHER ]"</formula>
    </cfRule>
    <cfRule type="expression" dxfId="105" priority="8">
      <formula>$D506&lt;&gt;""</formula>
    </cfRule>
  </conditionalFormatting>
  <conditionalFormatting sqref="B513:B526">
    <cfRule type="expression" dxfId="104" priority="3">
      <formula>$B513&lt;&gt;"[ ESCOLHER ]"</formula>
    </cfRule>
    <cfRule type="expression" dxfId="103" priority="4">
      <formula>$D513&lt;&gt;""</formula>
    </cfRule>
  </conditionalFormatting>
  <conditionalFormatting sqref="C18:C28">
    <cfRule type="notContainsBlanks" dxfId="102" priority="165">
      <formula>LEN(TRIM(C18))&gt;0</formula>
    </cfRule>
    <cfRule type="expression" dxfId="101" priority="166">
      <formula>$B18&lt;&gt;"[ ESCOLHER ]"</formula>
    </cfRule>
  </conditionalFormatting>
  <conditionalFormatting sqref="C30:C47">
    <cfRule type="notContainsBlanks" dxfId="100" priority="169">
      <formula>LEN(TRIM(C30))&gt;0</formula>
    </cfRule>
    <cfRule type="expression" dxfId="99" priority="170">
      <formula>$B30&lt;&gt;"[ ESCOLHER ]"</formula>
    </cfRule>
  </conditionalFormatting>
  <conditionalFormatting sqref="C49:C63">
    <cfRule type="notContainsBlanks" dxfId="98" priority="161">
      <formula>LEN(TRIM(C49))&gt;0</formula>
    </cfRule>
    <cfRule type="expression" dxfId="97" priority="162">
      <formula>$B49&lt;&gt;"[ ESCOLHER ]"</formula>
    </cfRule>
  </conditionalFormatting>
  <conditionalFormatting sqref="C65:C75">
    <cfRule type="notContainsBlanks" dxfId="96" priority="157">
      <formula>LEN(TRIM(C65))&gt;0</formula>
    </cfRule>
    <cfRule type="expression" dxfId="95" priority="158">
      <formula>$B65&lt;&gt;"[ ESCOLHER ]"</formula>
    </cfRule>
  </conditionalFormatting>
  <conditionalFormatting sqref="C77:C85">
    <cfRule type="notContainsBlanks" dxfId="94" priority="153">
      <formula>LEN(TRIM(C77))&gt;0</formula>
    </cfRule>
    <cfRule type="expression" dxfId="93" priority="154">
      <formula>$B77&lt;&gt;"[ ESCOLHER ]"</formula>
    </cfRule>
  </conditionalFormatting>
  <conditionalFormatting sqref="C87:C104">
    <cfRule type="notContainsBlanks" dxfId="92" priority="149">
      <formula>LEN(TRIM(C87))&gt;0</formula>
    </cfRule>
    <cfRule type="expression" dxfId="91" priority="150">
      <formula>$B87&lt;&gt;"[ ESCOLHER ]"</formula>
    </cfRule>
  </conditionalFormatting>
  <conditionalFormatting sqref="C106:C118">
    <cfRule type="notContainsBlanks" dxfId="90" priority="145">
      <formula>LEN(TRIM(C106))&gt;0</formula>
    </cfRule>
    <cfRule type="expression" dxfId="89" priority="146">
      <formula>$B106&lt;&gt;"[ ESCOLHER ]"</formula>
    </cfRule>
  </conditionalFormatting>
  <conditionalFormatting sqref="C120:C136">
    <cfRule type="notContainsBlanks" dxfId="88" priority="141">
      <formula>LEN(TRIM(C120))&gt;0</formula>
    </cfRule>
    <cfRule type="expression" dxfId="87" priority="142">
      <formula>$B120&lt;&gt;"[ ESCOLHER ]"</formula>
    </cfRule>
  </conditionalFormatting>
  <conditionalFormatting sqref="C138:C146">
    <cfRule type="notContainsBlanks" dxfId="86" priority="137">
      <formula>LEN(TRIM(C138))&gt;0</formula>
    </cfRule>
    <cfRule type="expression" dxfId="85" priority="138">
      <formula>$B138&lt;&gt;"[ ESCOLHER ]"</formula>
    </cfRule>
  </conditionalFormatting>
  <conditionalFormatting sqref="C148:C156">
    <cfRule type="notContainsBlanks" dxfId="84" priority="133">
      <formula>LEN(TRIM(C148))&gt;0</formula>
    </cfRule>
    <cfRule type="expression" dxfId="83" priority="134">
      <formula>$B148&lt;&gt;"[ ESCOLHER ]"</formula>
    </cfRule>
  </conditionalFormatting>
  <conditionalFormatting sqref="C158:C173">
    <cfRule type="notContainsBlanks" dxfId="82" priority="129">
      <formula>LEN(TRIM(C158))&gt;0</formula>
    </cfRule>
    <cfRule type="expression" dxfId="81" priority="130">
      <formula>$B158&lt;&gt;"[ ESCOLHER ]"</formula>
    </cfRule>
  </conditionalFormatting>
  <conditionalFormatting sqref="C175:C189">
    <cfRule type="notContainsBlanks" dxfId="80" priority="125">
      <formula>LEN(TRIM(C175))&gt;0</formula>
    </cfRule>
    <cfRule type="expression" dxfId="79" priority="126">
      <formula>$B175&lt;&gt;"[ ESCOLHER ]"</formula>
    </cfRule>
  </conditionalFormatting>
  <conditionalFormatting sqref="C191:C200">
    <cfRule type="notContainsBlanks" dxfId="78" priority="121">
      <formula>LEN(TRIM(C191))&gt;0</formula>
    </cfRule>
    <cfRule type="expression" dxfId="77" priority="122">
      <formula>$B191&lt;&gt;"[ ESCOLHER ]"</formula>
    </cfRule>
  </conditionalFormatting>
  <conditionalFormatting sqref="C202:C210">
    <cfRule type="notContainsBlanks" dxfId="76" priority="117">
      <formula>LEN(TRIM(C202))&gt;0</formula>
    </cfRule>
    <cfRule type="expression" dxfId="75" priority="118">
      <formula>$B202&lt;&gt;"[ ESCOLHER ]"</formula>
    </cfRule>
  </conditionalFormatting>
  <conditionalFormatting sqref="C212:C228">
    <cfRule type="notContainsBlanks" dxfId="74" priority="113">
      <formula>LEN(TRIM(C212))&gt;0</formula>
    </cfRule>
    <cfRule type="expression" dxfId="73" priority="114">
      <formula>$B212&lt;&gt;"[ ESCOLHER ]"</formula>
    </cfRule>
  </conditionalFormatting>
  <conditionalFormatting sqref="C230:C247">
    <cfRule type="notContainsBlanks" dxfId="72" priority="109">
      <formula>LEN(TRIM(C230))&gt;0</formula>
    </cfRule>
    <cfRule type="expression" dxfId="71" priority="110">
      <formula>$B230&lt;&gt;"[ ESCOLHER ]"</formula>
    </cfRule>
  </conditionalFormatting>
  <conditionalFormatting sqref="C249:C270">
    <cfRule type="notContainsBlanks" dxfId="70" priority="105">
      <formula>LEN(TRIM(C249))&gt;0</formula>
    </cfRule>
    <cfRule type="expression" dxfId="69" priority="106">
      <formula>$B249&lt;&gt;"[ ESCOLHER ]"</formula>
    </cfRule>
  </conditionalFormatting>
  <conditionalFormatting sqref="C273:C284">
    <cfRule type="notContainsBlanks" dxfId="68" priority="101">
      <formula>LEN(TRIM(C273))&gt;0</formula>
    </cfRule>
    <cfRule type="expression" dxfId="67" priority="102">
      <formula>$B273&lt;&gt;"[ ESCOLHER ]"</formula>
    </cfRule>
  </conditionalFormatting>
  <conditionalFormatting sqref="C286:C291">
    <cfRule type="notContainsBlanks" dxfId="66" priority="93">
      <formula>LEN(TRIM(C286))&gt;0</formula>
    </cfRule>
    <cfRule type="expression" dxfId="65" priority="94">
      <formula>$B286&lt;&gt;"[ ESCOLHER ]"</formula>
    </cfRule>
  </conditionalFormatting>
  <conditionalFormatting sqref="C293:C303">
    <cfRule type="notContainsBlanks" dxfId="64" priority="89">
      <formula>LEN(TRIM(C293))&gt;0</formula>
    </cfRule>
    <cfRule type="expression" dxfId="63" priority="90">
      <formula>$B293&lt;&gt;"[ ESCOLHER ]"</formula>
    </cfRule>
  </conditionalFormatting>
  <conditionalFormatting sqref="C305:C312">
    <cfRule type="notContainsBlanks" dxfId="62" priority="85">
      <formula>LEN(TRIM(C305))&gt;0</formula>
    </cfRule>
    <cfRule type="expression" dxfId="61" priority="86">
      <formula>$B305&lt;&gt;"[ ESCOLHER ]"</formula>
    </cfRule>
  </conditionalFormatting>
  <conditionalFormatting sqref="C314:C321">
    <cfRule type="notContainsBlanks" dxfId="60" priority="81">
      <formula>LEN(TRIM(C314))&gt;0</formula>
    </cfRule>
    <cfRule type="expression" dxfId="59" priority="82">
      <formula>$B314&lt;&gt;"[ ESCOLHER ]"</formula>
    </cfRule>
  </conditionalFormatting>
  <conditionalFormatting sqref="C323:C331">
    <cfRule type="notContainsBlanks" dxfId="58" priority="77">
      <formula>LEN(TRIM(C323))&gt;0</formula>
    </cfRule>
    <cfRule type="expression" dxfId="57" priority="78">
      <formula>$B323&lt;&gt;"[ ESCOLHER ]"</formula>
    </cfRule>
  </conditionalFormatting>
  <conditionalFormatting sqref="C333:C351">
    <cfRule type="notContainsBlanks" dxfId="56" priority="73">
      <formula>LEN(TRIM(C333))&gt;0</formula>
    </cfRule>
    <cfRule type="expression" dxfId="55" priority="74">
      <formula>$B333&lt;&gt;"[ ESCOLHER ]"</formula>
    </cfRule>
  </conditionalFormatting>
  <conditionalFormatting sqref="C353:C359">
    <cfRule type="notContainsBlanks" dxfId="54" priority="69">
      <formula>LEN(TRIM(C353))&gt;0</formula>
    </cfRule>
    <cfRule type="expression" dxfId="53" priority="70">
      <formula>$B353&lt;&gt;"[ ESCOLHER ]"</formula>
    </cfRule>
  </conditionalFormatting>
  <conditionalFormatting sqref="C362:C371">
    <cfRule type="notContainsBlanks" dxfId="52" priority="65">
      <formula>LEN(TRIM(C362))&gt;0</formula>
    </cfRule>
    <cfRule type="expression" dxfId="51" priority="66">
      <formula>$B362&lt;&gt;"[ ESCOLHER ]"</formula>
    </cfRule>
  </conditionalFormatting>
  <conditionalFormatting sqref="C373:C380">
    <cfRule type="notContainsBlanks" dxfId="50" priority="61">
      <formula>LEN(TRIM(C373))&gt;0</formula>
    </cfRule>
    <cfRule type="expression" dxfId="49" priority="62">
      <formula>$B373&lt;&gt;"[ ESCOLHER ]"</formula>
    </cfRule>
  </conditionalFormatting>
  <conditionalFormatting sqref="C382:C391">
    <cfRule type="notContainsBlanks" dxfId="48" priority="57">
      <formula>LEN(TRIM(C382))&gt;0</formula>
    </cfRule>
    <cfRule type="expression" dxfId="47" priority="58">
      <formula>$B382&lt;&gt;"[ ESCOLHER ]"</formula>
    </cfRule>
  </conditionalFormatting>
  <conditionalFormatting sqref="C393:C399">
    <cfRule type="notContainsBlanks" dxfId="46" priority="53">
      <formula>LEN(TRIM(C393))&gt;0</formula>
    </cfRule>
    <cfRule type="expression" dxfId="45" priority="54">
      <formula>$B393&lt;&gt;"[ ESCOLHER ]"</formula>
    </cfRule>
  </conditionalFormatting>
  <conditionalFormatting sqref="C401:C411">
    <cfRule type="notContainsBlanks" dxfId="44" priority="49">
      <formula>LEN(TRIM(C401))&gt;0</formula>
    </cfRule>
    <cfRule type="expression" dxfId="43" priority="50">
      <formula>$B401&lt;&gt;"[ ESCOLHER ]"</formula>
    </cfRule>
  </conditionalFormatting>
  <conditionalFormatting sqref="C413:C418">
    <cfRule type="notContainsBlanks" dxfId="42" priority="45">
      <formula>LEN(TRIM(C413))&gt;0</formula>
    </cfRule>
    <cfRule type="expression" dxfId="41" priority="46">
      <formula>$B413&lt;&gt;"[ ESCOLHER ]"</formula>
    </cfRule>
  </conditionalFormatting>
  <conditionalFormatting sqref="C420:C430">
    <cfRule type="notContainsBlanks" dxfId="40" priority="41">
      <formula>LEN(TRIM(C420))&gt;0</formula>
    </cfRule>
    <cfRule type="expression" dxfId="39" priority="42">
      <formula>$B420&lt;&gt;"[ ESCOLHER ]"</formula>
    </cfRule>
  </conditionalFormatting>
  <conditionalFormatting sqref="C432:C441">
    <cfRule type="notContainsBlanks" dxfId="38" priority="37">
      <formula>LEN(TRIM(C432))&gt;0</formula>
    </cfRule>
    <cfRule type="expression" dxfId="37" priority="38">
      <formula>$B432&lt;&gt;"[ ESCOLHER ]"</formula>
    </cfRule>
  </conditionalFormatting>
  <conditionalFormatting sqref="C443:C446">
    <cfRule type="notContainsBlanks" dxfId="36" priority="33">
      <formula>LEN(TRIM(C443))&gt;0</formula>
    </cfRule>
    <cfRule type="expression" dxfId="35" priority="34">
      <formula>$B443&lt;&gt;"[ ESCOLHER ]"</formula>
    </cfRule>
  </conditionalFormatting>
  <conditionalFormatting sqref="C448:C451">
    <cfRule type="notContainsBlanks" dxfId="34" priority="29">
      <formula>LEN(TRIM(C448))&gt;0</formula>
    </cfRule>
    <cfRule type="expression" dxfId="33" priority="30">
      <formula>$B448&lt;&gt;"[ ESCOLHER ]"</formula>
    </cfRule>
  </conditionalFormatting>
  <conditionalFormatting sqref="C453:C457">
    <cfRule type="notContainsBlanks" dxfId="32" priority="25">
      <formula>LEN(TRIM(C453))&gt;0</formula>
    </cfRule>
    <cfRule type="expression" dxfId="31" priority="26">
      <formula>$B453&lt;&gt;"[ ESCOLHER ]"</formula>
    </cfRule>
  </conditionalFormatting>
  <conditionalFormatting sqref="C459:C468">
    <cfRule type="notContainsBlanks" dxfId="30" priority="21">
      <formula>LEN(TRIM(C459))&gt;0</formula>
    </cfRule>
    <cfRule type="expression" dxfId="29" priority="22">
      <formula>$B459&lt;&gt;"[ ESCOLHER ]"</formula>
    </cfRule>
  </conditionalFormatting>
  <conditionalFormatting sqref="C470:C478">
    <cfRule type="notContainsBlanks" dxfId="28" priority="17">
      <formula>LEN(TRIM(C470))&gt;0</formula>
    </cfRule>
    <cfRule type="expression" dxfId="27" priority="18">
      <formula>$B470&lt;&gt;"[ ESCOLHER ]"</formula>
    </cfRule>
  </conditionalFormatting>
  <conditionalFormatting sqref="C480:C491">
    <cfRule type="notContainsBlanks" dxfId="26" priority="13">
      <formula>LEN(TRIM(C480))&gt;0</formula>
    </cfRule>
    <cfRule type="expression" dxfId="25" priority="14">
      <formula>$B480&lt;&gt;"[ ESCOLHER ]"</formula>
    </cfRule>
  </conditionalFormatting>
  <conditionalFormatting sqref="C493:C504">
    <cfRule type="notContainsBlanks" dxfId="24" priority="9">
      <formula>LEN(TRIM(C493))&gt;0</formula>
    </cfRule>
    <cfRule type="expression" dxfId="23" priority="10">
      <formula>$B493&lt;&gt;"[ ESCOLHER ]"</formula>
    </cfRule>
  </conditionalFormatting>
  <conditionalFormatting sqref="C506:C511">
    <cfRule type="notContainsBlanks" dxfId="22" priority="5">
      <formula>LEN(TRIM(C506))&gt;0</formula>
    </cfRule>
    <cfRule type="expression" dxfId="21" priority="6">
      <formula>$B506&lt;&gt;"[ ESCOLHER ]"</formula>
    </cfRule>
  </conditionalFormatting>
  <conditionalFormatting sqref="C513:C526">
    <cfRule type="notContainsBlanks" dxfId="20" priority="1">
      <formula>LEN(TRIM(C513))&gt;0</formula>
    </cfRule>
    <cfRule type="expression" dxfId="19" priority="2">
      <formula>$B513&lt;&gt;"[ ESCOLHER ]"</formula>
    </cfRule>
  </conditionalFormatting>
  <printOptions horizontalCentered="1"/>
  <pageMargins left="0.19685039370078741" right="0.19685039370078741" top="0.19685039370078741" bottom="0.19685039370078741" header="0.27559055118110237" footer="0.31496062992125984"/>
  <pageSetup paperSize="9" scale="52" fitToHeight="5" orientation="landscape" r:id="rId1"/>
  <headerFooter alignWithMargins="0"/>
  <rowBreaks count="2" manualBreakCount="2">
    <brk id="47" max="8" man="1"/>
    <brk id="210" max="16383"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'Cronograma físico Simplificado'!$B$52:$B$57</xm:f>
          </x14:formula1>
          <xm:sqref>B49:B63 B513:B526 B506:B511 B493:B504 B480:B491 B470:B478 B459:B468 B453:B457 B448:B451 B443:B446 B432:B441 B420:B430 B413:B418 B401:B411 B393:B399 B382:B391 B373:B380 B362:B371 B353:B359 B333:B351 B323:B331 B314:B321 B305:B312 B293:B303 B286:B291 B273:B284 B249:B270 B230:B247 B212:B228 B202:B210 B191:B200 B175:B189 B158:B173 B148:B156 B138:B146 B120:B136 B106:B118 B87:B104 B77:B85 B65:B75 B18:B28 B30:B47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3">
    <pageSetUpPr fitToPage="1"/>
  </sheetPr>
  <dimension ref="B1:BS537"/>
  <sheetViews>
    <sheetView showGridLines="0" zoomScale="90" zoomScaleNormal="90" workbookViewId="0">
      <pane xSplit="6" ySplit="7" topLeftCell="G507" activePane="bottomRight" state="frozen"/>
      <selection pane="bottomRight" activeCell="G531" sqref="G531"/>
      <selection pane="bottomLeft" activeCell="A8" sqref="A8"/>
      <selection pane="topRight" activeCell="L1" sqref="L1"/>
    </sheetView>
  </sheetViews>
  <sheetFormatPr defaultColWidth="3.1640625" defaultRowHeight="18" customHeight="1" outlineLevelRow="2" outlineLevelCol="1"/>
  <cols>
    <col min="1" max="1" width="3.1640625" style="27"/>
    <col min="2" max="2" width="24.6640625" style="27" customWidth="1"/>
    <col min="3" max="3" width="72.5" style="27" customWidth="1"/>
    <col min="4" max="4" width="25.6640625" style="27" customWidth="1"/>
    <col min="5" max="5" width="11.83203125" style="27" customWidth="1"/>
    <col min="6" max="6" width="4.5" style="478" hidden="1" customWidth="1" outlineLevel="1"/>
    <col min="7" max="7" width="27" style="27" customWidth="1" collapsed="1"/>
    <col min="8" max="8" width="13.1640625" style="27" customWidth="1"/>
    <col min="9" max="9" width="27" style="27" customWidth="1"/>
    <col min="10" max="10" width="13.1640625" style="27" customWidth="1"/>
    <col min="11" max="11" width="27" style="27" customWidth="1"/>
    <col min="12" max="12" width="13.1640625" style="27" customWidth="1"/>
    <col min="13" max="13" width="27" style="27" customWidth="1"/>
    <col min="14" max="14" width="13.1640625" style="27" customWidth="1"/>
    <col min="15" max="15" width="27" style="27" customWidth="1"/>
    <col min="16" max="16" width="13.1640625" style="27" customWidth="1"/>
    <col min="17" max="17" width="27" style="27" customWidth="1"/>
    <col min="18" max="18" width="13.1640625" style="27" customWidth="1"/>
    <col min="19" max="19" width="27" style="27" customWidth="1"/>
    <col min="20" max="20" width="13.1640625" style="27" customWidth="1"/>
    <col min="21" max="21" width="27" style="27" customWidth="1"/>
    <col min="22" max="22" width="13.1640625" style="27" customWidth="1"/>
    <col min="23" max="23" width="27" style="27" customWidth="1"/>
    <col min="24" max="24" width="13.1640625" style="27" customWidth="1"/>
    <col min="25" max="25" width="27" style="27" customWidth="1"/>
    <col min="26" max="26" width="13.1640625" style="27" customWidth="1"/>
    <col min="27" max="27" width="27" style="27" customWidth="1"/>
    <col min="28" max="28" width="13.1640625" style="27" customWidth="1"/>
    <col min="29" max="29" width="27" style="27" customWidth="1"/>
    <col min="30" max="30" width="13.1640625" style="27" customWidth="1"/>
    <col min="31" max="31" width="27" style="27" customWidth="1"/>
    <col min="32" max="32" width="13.1640625" style="27" customWidth="1"/>
    <col min="33" max="33" width="27" style="27" customWidth="1"/>
    <col min="34" max="34" width="13.1640625" style="27" customWidth="1"/>
    <col min="35" max="35" width="27" style="27" customWidth="1"/>
    <col min="36" max="36" width="13.1640625" style="27" customWidth="1"/>
    <col min="37" max="37" width="27" style="27" customWidth="1"/>
    <col min="38" max="38" width="13.1640625" style="27" customWidth="1"/>
    <col min="39" max="39" width="23.33203125" style="27" customWidth="1"/>
    <col min="40" max="40" width="9.1640625" style="27" customWidth="1"/>
    <col min="41" max="41" width="23.33203125" style="27" customWidth="1"/>
    <col min="42" max="42" width="9.1640625" style="27" customWidth="1"/>
    <col min="43" max="43" width="23.33203125" style="27" customWidth="1"/>
    <col min="44" max="44" width="9.1640625" style="27" customWidth="1"/>
    <col min="45" max="45" width="23.33203125" style="27" customWidth="1"/>
    <col min="46" max="46" width="9.1640625" style="27" customWidth="1"/>
    <col min="47" max="47" width="23.33203125" style="27" customWidth="1"/>
    <col min="48" max="48" width="9.1640625" style="27" customWidth="1"/>
    <col min="49" max="49" width="23.33203125" style="27" customWidth="1"/>
    <col min="50" max="50" width="9.1640625" style="27" customWidth="1"/>
    <col min="51" max="51" width="23.33203125" style="27" customWidth="1"/>
    <col min="52" max="52" width="9.1640625" style="27" customWidth="1"/>
    <col min="53" max="53" width="22.6640625" style="27" customWidth="1"/>
    <col min="54" max="54" width="10.1640625" style="27" customWidth="1"/>
    <col min="55" max="55" width="22.6640625" style="27" customWidth="1"/>
    <col min="56" max="56" width="10.1640625" style="27" customWidth="1"/>
    <col min="57" max="57" width="22.6640625" style="27" customWidth="1"/>
    <col min="58" max="58" width="10.1640625" style="27" customWidth="1"/>
    <col min="59" max="59" width="22.6640625" style="27" customWidth="1"/>
    <col min="60" max="60" width="11.6640625" style="27" bestFit="1" customWidth="1"/>
    <col min="61" max="61" width="24.5" style="27" bestFit="1" customWidth="1"/>
    <col min="62" max="62" width="11.6640625" style="27" bestFit="1" customWidth="1"/>
    <col min="63" max="63" width="24.5" style="27" bestFit="1" customWidth="1"/>
    <col min="64" max="64" width="11.6640625" style="27" bestFit="1" customWidth="1"/>
    <col min="65" max="65" width="24.5" style="27" bestFit="1" customWidth="1"/>
    <col min="66" max="66" width="11.6640625" style="27" bestFit="1" customWidth="1"/>
    <col min="67" max="67" width="24.5" style="27" bestFit="1" customWidth="1"/>
    <col min="68" max="68" width="11.6640625" style="27" bestFit="1" customWidth="1"/>
    <col min="69" max="69" width="14.6640625" style="27" customWidth="1"/>
    <col min="70" max="70" width="26.5" style="295" customWidth="1"/>
    <col min="71" max="71" width="22.5" style="27" customWidth="1"/>
    <col min="72" max="72" width="5.1640625" style="27" customWidth="1"/>
    <col min="73" max="16384" width="3.1640625" style="27"/>
  </cols>
  <sheetData>
    <row r="1" spans="2:70" ht="45" customHeight="1">
      <c r="C1" s="434" t="s">
        <v>990</v>
      </c>
    </row>
    <row r="2" spans="2:70" ht="21" customHeight="1">
      <c r="B2" s="391" t="s">
        <v>146</v>
      </c>
      <c r="C2" s="660" t="str">
        <f>'Orçamento Detalhado'!C4</f>
        <v/>
      </c>
      <c r="D2" s="660"/>
      <c r="E2" s="660"/>
      <c r="F2" s="479"/>
    </row>
    <row r="3" spans="2:70" ht="21" customHeight="1">
      <c r="B3" s="391" t="s">
        <v>147</v>
      </c>
      <c r="C3" s="661" t="str">
        <f>'Orçamento Detalhado'!C5</f>
        <v/>
      </c>
      <c r="D3" s="661"/>
      <c r="E3" s="661"/>
      <c r="F3" s="479"/>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row>
    <row r="4" spans="2:70" ht="21" customHeight="1">
      <c r="B4" s="391" t="s">
        <v>148</v>
      </c>
      <c r="C4" s="661" t="str">
        <f>'Orçamento Detalhado'!C6</f>
        <v/>
      </c>
      <c r="D4" s="661"/>
      <c r="E4" s="661"/>
      <c r="G4" s="293"/>
      <c r="I4" s="293"/>
      <c r="K4" s="293"/>
      <c r="M4" s="293"/>
      <c r="O4" s="293"/>
      <c r="Q4" s="293"/>
      <c r="S4" s="293"/>
      <c r="U4" s="293"/>
      <c r="W4" s="293"/>
      <c r="Y4" s="293"/>
      <c r="AA4" s="293"/>
      <c r="AC4" s="293"/>
      <c r="AE4" s="293"/>
      <c r="AG4" s="293"/>
      <c r="AI4" s="293"/>
      <c r="AK4" s="293"/>
      <c r="AM4" s="293"/>
    </row>
    <row r="5" spans="2:70" s="308" customFormat="1" ht="8.1" customHeight="1" thickBot="1">
      <c r="F5" s="478">
        <v>1</v>
      </c>
      <c r="H5" s="308">
        <v>0</v>
      </c>
      <c r="J5" s="308">
        <f>H5+1</f>
        <v>1</v>
      </c>
      <c r="L5" s="308">
        <f>J5+1</f>
        <v>2</v>
      </c>
      <c r="N5" s="308">
        <f>L5+1</f>
        <v>3</v>
      </c>
      <c r="P5" s="308">
        <f>N5+1</f>
        <v>4</v>
      </c>
      <c r="R5" s="308">
        <f>P5+1</f>
        <v>5</v>
      </c>
      <c r="T5" s="308">
        <f>R5+1</f>
        <v>6</v>
      </c>
      <c r="V5" s="308">
        <f>T5+1</f>
        <v>7</v>
      </c>
      <c r="X5" s="308">
        <f>V5+1</f>
        <v>8</v>
      </c>
      <c r="Z5" s="308">
        <f>X5+1</f>
        <v>9</v>
      </c>
      <c r="AB5" s="308">
        <v>10</v>
      </c>
      <c r="AD5" s="308">
        <v>11</v>
      </c>
      <c r="AF5" s="308">
        <v>12</v>
      </c>
      <c r="AH5" s="308">
        <v>13</v>
      </c>
      <c r="AJ5" s="308">
        <v>14</v>
      </c>
      <c r="AL5" s="308">
        <v>15</v>
      </c>
      <c r="AN5" s="308">
        <v>16</v>
      </c>
      <c r="AP5" s="308">
        <v>17</v>
      </c>
      <c r="AR5" s="308">
        <v>18</v>
      </c>
      <c r="AT5" s="308">
        <v>19</v>
      </c>
      <c r="AV5" s="308">
        <v>20</v>
      </c>
      <c r="AX5" s="308">
        <v>21</v>
      </c>
      <c r="AZ5" s="308">
        <v>22</v>
      </c>
      <c r="BB5" s="308">
        <v>23</v>
      </c>
      <c r="BD5" s="308">
        <v>24</v>
      </c>
      <c r="BF5" s="308">
        <v>25</v>
      </c>
      <c r="BH5" s="308">
        <v>26</v>
      </c>
      <c r="BJ5" s="308">
        <v>27</v>
      </c>
      <c r="BL5" s="308">
        <v>28</v>
      </c>
      <c r="BN5" s="308">
        <v>29</v>
      </c>
      <c r="BP5" s="308">
        <v>30</v>
      </c>
      <c r="BR5" s="309"/>
    </row>
    <row r="6" spans="2:70" ht="30" customHeight="1" thickBot="1">
      <c r="B6" s="444" t="s">
        <v>2</v>
      </c>
      <c r="F6" s="478">
        <v>2</v>
      </c>
      <c r="G6" s="570" t="s">
        <v>991</v>
      </c>
      <c r="H6" s="570"/>
      <c r="I6" s="658">
        <v>1</v>
      </c>
      <c r="J6" s="659"/>
      <c r="K6" s="658">
        <f>I6+1</f>
        <v>2</v>
      </c>
      <c r="L6" s="659"/>
      <c r="M6" s="658">
        <f>K6+1</f>
        <v>3</v>
      </c>
      <c r="N6" s="659"/>
      <c r="O6" s="658">
        <f>M6+1</f>
        <v>4</v>
      </c>
      <c r="P6" s="659"/>
      <c r="Q6" s="657">
        <f>O6+1</f>
        <v>5</v>
      </c>
      <c r="R6" s="657"/>
      <c r="S6" s="657">
        <f>Q6+1</f>
        <v>6</v>
      </c>
      <c r="T6" s="657"/>
      <c r="U6" s="657">
        <f>S6+1</f>
        <v>7</v>
      </c>
      <c r="V6" s="657"/>
      <c r="W6" s="657">
        <f>U6+1</f>
        <v>8</v>
      </c>
      <c r="X6" s="657"/>
      <c r="Y6" s="657">
        <f>W6+1</f>
        <v>9</v>
      </c>
      <c r="Z6" s="657"/>
      <c r="AA6" s="657">
        <f>Y6+1</f>
        <v>10</v>
      </c>
      <c r="AB6" s="657"/>
      <c r="AC6" s="657">
        <f>AA6+1</f>
        <v>11</v>
      </c>
      <c r="AD6" s="657"/>
      <c r="AE6" s="657">
        <f>AC6+1</f>
        <v>12</v>
      </c>
      <c r="AF6" s="657"/>
      <c r="AG6" s="657">
        <f>AE6+1</f>
        <v>13</v>
      </c>
      <c r="AH6" s="657"/>
      <c r="AI6" s="657">
        <f>AG6+1</f>
        <v>14</v>
      </c>
      <c r="AJ6" s="657"/>
      <c r="AK6" s="657">
        <f>AI6+1</f>
        <v>15</v>
      </c>
      <c r="AL6" s="657"/>
      <c r="AM6" s="657">
        <f>AK6+1</f>
        <v>16</v>
      </c>
      <c r="AN6" s="657"/>
      <c r="AO6" s="657">
        <f>AM6+1</f>
        <v>17</v>
      </c>
      <c r="AP6" s="657"/>
      <c r="AQ6" s="657">
        <f>AO6+1</f>
        <v>18</v>
      </c>
      <c r="AR6" s="657"/>
      <c r="AS6" s="657">
        <f>AQ6+1</f>
        <v>19</v>
      </c>
      <c r="AT6" s="657"/>
      <c r="AU6" s="657">
        <f>AS6+1</f>
        <v>20</v>
      </c>
      <c r="AV6" s="657"/>
      <c r="AW6" s="657">
        <f>AU6+1</f>
        <v>21</v>
      </c>
      <c r="AX6" s="657"/>
      <c r="AY6" s="657">
        <f>AW6+1</f>
        <v>22</v>
      </c>
      <c r="AZ6" s="657"/>
      <c r="BA6" s="657">
        <f>AY6+1</f>
        <v>23</v>
      </c>
      <c r="BB6" s="657"/>
      <c r="BC6" s="657">
        <f>BA6+1</f>
        <v>24</v>
      </c>
      <c r="BD6" s="657"/>
      <c r="BE6" s="657">
        <f>BC6+1</f>
        <v>25</v>
      </c>
      <c r="BF6" s="657"/>
      <c r="BG6" s="657">
        <f>BE6+1</f>
        <v>26</v>
      </c>
      <c r="BH6" s="657"/>
      <c r="BI6" s="657">
        <f>BG6+1</f>
        <v>27</v>
      </c>
      <c r="BJ6" s="657"/>
      <c r="BK6" s="657">
        <f>BI6+1</f>
        <v>28</v>
      </c>
      <c r="BL6" s="657"/>
      <c r="BM6" s="657">
        <f>BK6+1</f>
        <v>29</v>
      </c>
      <c r="BN6" s="657"/>
      <c r="BO6" s="657">
        <f>BM6+1</f>
        <v>30</v>
      </c>
      <c r="BP6" s="657"/>
    </row>
    <row r="7" spans="2:70" ht="30" customHeight="1" thickTop="1" thickBot="1">
      <c r="B7" s="566" t="s">
        <v>153</v>
      </c>
      <c r="C7" s="567" t="s">
        <v>108</v>
      </c>
      <c r="D7" s="568" t="s">
        <v>992</v>
      </c>
      <c r="E7" s="569" t="s">
        <v>110</v>
      </c>
      <c r="F7" s="478">
        <v>3</v>
      </c>
      <c r="G7" s="571" t="s">
        <v>993</v>
      </c>
      <c r="H7" s="571" t="s">
        <v>110</v>
      </c>
      <c r="I7" s="571" t="s">
        <v>993</v>
      </c>
      <c r="J7" s="571" t="s">
        <v>110</v>
      </c>
      <c r="K7" s="571" t="s">
        <v>993</v>
      </c>
      <c r="L7" s="571" t="s">
        <v>110</v>
      </c>
      <c r="M7" s="571" t="s">
        <v>993</v>
      </c>
      <c r="N7" s="571" t="s">
        <v>110</v>
      </c>
      <c r="O7" s="571" t="s">
        <v>993</v>
      </c>
      <c r="P7" s="571" t="s">
        <v>110</v>
      </c>
      <c r="Q7" s="571" t="s">
        <v>993</v>
      </c>
      <c r="R7" s="571" t="s">
        <v>110</v>
      </c>
      <c r="S7" s="571" t="s">
        <v>993</v>
      </c>
      <c r="T7" s="571" t="s">
        <v>110</v>
      </c>
      <c r="U7" s="571" t="s">
        <v>993</v>
      </c>
      <c r="V7" s="571" t="s">
        <v>110</v>
      </c>
      <c r="W7" s="571" t="s">
        <v>993</v>
      </c>
      <c r="X7" s="571" t="s">
        <v>110</v>
      </c>
      <c r="Y7" s="571" t="s">
        <v>993</v>
      </c>
      <c r="Z7" s="571" t="s">
        <v>110</v>
      </c>
      <c r="AA7" s="571" t="s">
        <v>993</v>
      </c>
      <c r="AB7" s="571" t="s">
        <v>110</v>
      </c>
      <c r="AC7" s="571" t="s">
        <v>993</v>
      </c>
      <c r="AD7" s="571" t="s">
        <v>110</v>
      </c>
      <c r="AE7" s="571" t="s">
        <v>993</v>
      </c>
      <c r="AF7" s="571" t="s">
        <v>110</v>
      </c>
      <c r="AG7" s="571" t="s">
        <v>993</v>
      </c>
      <c r="AH7" s="571" t="s">
        <v>110</v>
      </c>
      <c r="AI7" s="571" t="s">
        <v>993</v>
      </c>
      <c r="AJ7" s="571" t="s">
        <v>110</v>
      </c>
      <c r="AK7" s="571" t="s">
        <v>993</v>
      </c>
      <c r="AL7" s="571" t="s">
        <v>110</v>
      </c>
      <c r="AM7" s="571" t="s">
        <v>993</v>
      </c>
      <c r="AN7" s="571" t="s">
        <v>110</v>
      </c>
      <c r="AO7" s="571" t="s">
        <v>993</v>
      </c>
      <c r="AP7" s="571" t="s">
        <v>110</v>
      </c>
      <c r="AQ7" s="571" t="s">
        <v>993</v>
      </c>
      <c r="AR7" s="571" t="s">
        <v>110</v>
      </c>
      <c r="AS7" s="571" t="s">
        <v>993</v>
      </c>
      <c r="AT7" s="571" t="s">
        <v>110</v>
      </c>
      <c r="AU7" s="571" t="s">
        <v>993</v>
      </c>
      <c r="AV7" s="571" t="s">
        <v>110</v>
      </c>
      <c r="AW7" s="571" t="s">
        <v>993</v>
      </c>
      <c r="AX7" s="571" t="s">
        <v>110</v>
      </c>
      <c r="AY7" s="571" t="s">
        <v>993</v>
      </c>
      <c r="AZ7" s="571" t="s">
        <v>110</v>
      </c>
      <c r="BA7" s="571" t="s">
        <v>993</v>
      </c>
      <c r="BB7" s="571" t="s">
        <v>110</v>
      </c>
      <c r="BC7" s="571" t="s">
        <v>993</v>
      </c>
      <c r="BD7" s="571" t="s">
        <v>110</v>
      </c>
      <c r="BE7" s="571" t="s">
        <v>993</v>
      </c>
      <c r="BF7" s="571" t="s">
        <v>110</v>
      </c>
      <c r="BG7" s="571" t="s">
        <v>993</v>
      </c>
      <c r="BH7" s="571" t="s">
        <v>110</v>
      </c>
      <c r="BI7" s="571" t="s">
        <v>993</v>
      </c>
      <c r="BJ7" s="571" t="s">
        <v>110</v>
      </c>
      <c r="BK7" s="571" t="s">
        <v>993</v>
      </c>
      <c r="BL7" s="571" t="s">
        <v>110</v>
      </c>
      <c r="BM7" s="571" t="s">
        <v>993</v>
      </c>
      <c r="BN7" s="571" t="s">
        <v>110</v>
      </c>
      <c r="BO7" s="571" t="s">
        <v>993</v>
      </c>
      <c r="BP7" s="571" t="s">
        <v>110</v>
      </c>
    </row>
    <row r="8" spans="2:70" ht="18" customHeight="1" thickTop="1" thickBot="1">
      <c r="B8" s="390">
        <v>0</v>
      </c>
      <c r="C8" s="217" t="str">
        <f>IF(B8="","",VLOOKUP(B8,'Orçamento Detalhado'!$A$11:$I$529,4,))</f>
        <v>TERRENO (sem BDI)</v>
      </c>
      <c r="D8" s="247">
        <f>SUM(D9)</f>
        <v>0</v>
      </c>
      <c r="E8" s="248">
        <f>IFERROR(D8/$D$521,0)</f>
        <v>0</v>
      </c>
      <c r="F8" s="478">
        <v>4</v>
      </c>
      <c r="G8" s="247">
        <f>SUM(G9)</f>
        <v>0</v>
      </c>
      <c r="H8" s="248">
        <f>IFERROR(G8/$D8,0)</f>
        <v>0</v>
      </c>
      <c r="I8" s="247">
        <f t="shared" ref="I8" si="0">SUM(I9)</f>
        <v>0</v>
      </c>
      <c r="J8" s="248">
        <f t="shared" ref="J8" si="1">IFERROR(I8/$D8,0)</f>
        <v>0</v>
      </c>
      <c r="K8" s="247">
        <f t="shared" ref="K8" si="2">SUM(K9)</f>
        <v>0</v>
      </c>
      <c r="L8" s="248">
        <f t="shared" ref="L8" si="3">IFERROR(K8/$D8,0)</f>
        <v>0</v>
      </c>
      <c r="M8" s="247">
        <f t="shared" ref="M8" si="4">SUM(M9)</f>
        <v>0</v>
      </c>
      <c r="N8" s="248">
        <f t="shared" ref="N8" si="5">IFERROR(M8/$D8,0)</f>
        <v>0</v>
      </c>
      <c r="O8" s="247">
        <f t="shared" ref="O8" si="6">SUM(O9)</f>
        <v>0</v>
      </c>
      <c r="P8" s="248">
        <f t="shared" ref="P8" si="7">IFERROR(O8/$D8,0)</f>
        <v>0</v>
      </c>
      <c r="Q8" s="247">
        <f t="shared" ref="Q8" si="8">SUM(Q9)</f>
        <v>0</v>
      </c>
      <c r="R8" s="248">
        <f t="shared" ref="R8" si="9">IFERROR(Q8/$D8,0)</f>
        <v>0</v>
      </c>
      <c r="S8" s="247">
        <f t="shared" ref="S8" si="10">SUM(S9)</f>
        <v>0</v>
      </c>
      <c r="T8" s="248">
        <f t="shared" ref="T8" si="11">IFERROR(S8/$D8,0)</f>
        <v>0</v>
      </c>
      <c r="U8" s="247">
        <f t="shared" ref="U8" si="12">SUM(U9)</f>
        <v>0</v>
      </c>
      <c r="V8" s="248">
        <f t="shared" ref="V8" si="13">IFERROR(U8/$D8,0)</f>
        <v>0</v>
      </c>
      <c r="W8" s="247">
        <f t="shared" ref="W8" si="14">SUM(W9)</f>
        <v>0</v>
      </c>
      <c r="X8" s="248">
        <f t="shared" ref="X8" si="15">IFERROR(W8/$D8,0)</f>
        <v>0</v>
      </c>
      <c r="Y8" s="247">
        <f t="shared" ref="Y8" si="16">SUM(Y9)</f>
        <v>0</v>
      </c>
      <c r="Z8" s="248">
        <f t="shared" ref="Z8" si="17">IFERROR(Y8/$D8,0)</f>
        <v>0</v>
      </c>
      <c r="AA8" s="247">
        <f t="shared" ref="AA8" si="18">SUM(AA9)</f>
        <v>0</v>
      </c>
      <c r="AB8" s="248">
        <f t="shared" ref="AB8" si="19">IFERROR(AA8/$D8,0)</f>
        <v>0</v>
      </c>
      <c r="AC8" s="247">
        <f t="shared" ref="AC8" si="20">SUM(AC9)</f>
        <v>0</v>
      </c>
      <c r="AD8" s="248">
        <f t="shared" ref="AD8" si="21">IFERROR(AC8/$D8,0)</f>
        <v>0</v>
      </c>
      <c r="AE8" s="247">
        <f t="shared" ref="AE8" si="22">SUM(AE9)</f>
        <v>0</v>
      </c>
      <c r="AF8" s="248">
        <f t="shared" ref="AF8" si="23">IFERROR(AE8/$D8,0)</f>
        <v>0</v>
      </c>
      <c r="AG8" s="247">
        <f t="shared" ref="AG8" si="24">SUM(AG9)</f>
        <v>0</v>
      </c>
      <c r="AH8" s="248">
        <f t="shared" ref="AH8" si="25">IFERROR(AG8/$D8,0)</f>
        <v>0</v>
      </c>
      <c r="AI8" s="247">
        <f t="shared" ref="AI8" si="26">SUM(AI9)</f>
        <v>0</v>
      </c>
      <c r="AJ8" s="248">
        <f t="shared" ref="AJ8" si="27">IFERROR(AI8/$D8,0)</f>
        <v>0</v>
      </c>
      <c r="AK8" s="247">
        <f t="shared" ref="AK8" si="28">SUM(AK9)</f>
        <v>0</v>
      </c>
      <c r="AL8" s="248">
        <f t="shared" ref="AL8" si="29">IFERROR(AK8/$D8,0)</f>
        <v>0</v>
      </c>
      <c r="AM8" s="247">
        <f t="shared" ref="AM8" si="30">SUM(AM9)</f>
        <v>0</v>
      </c>
      <c r="AN8" s="248">
        <f t="shared" ref="AN8" si="31">IFERROR(AM8/$D8,0)</f>
        <v>0</v>
      </c>
      <c r="AO8" s="247">
        <f t="shared" ref="AO8" si="32">SUM(AO9)</f>
        <v>0</v>
      </c>
      <c r="AP8" s="248">
        <f t="shared" ref="AP8" si="33">IFERROR(AO8/$D8,0)</f>
        <v>0</v>
      </c>
      <c r="AQ8" s="247">
        <f t="shared" ref="AQ8" si="34">SUM(AQ9)</f>
        <v>0</v>
      </c>
      <c r="AR8" s="248">
        <f t="shared" ref="AR8" si="35">IFERROR(AQ8/$D8,0)</f>
        <v>0</v>
      </c>
      <c r="AS8" s="247">
        <f t="shared" ref="AS8" si="36">SUM(AS9)</f>
        <v>0</v>
      </c>
      <c r="AT8" s="248">
        <f t="shared" ref="AT8" si="37">IFERROR(AS8/$D8,0)</f>
        <v>0</v>
      </c>
      <c r="AU8" s="247">
        <f t="shared" ref="AU8" si="38">SUM(AU9)</f>
        <v>0</v>
      </c>
      <c r="AV8" s="248">
        <f t="shared" ref="AV8" si="39">IFERROR(AU8/$D8,0)</f>
        <v>0</v>
      </c>
      <c r="AW8" s="247">
        <f t="shared" ref="AW8" si="40">SUM(AW9)</f>
        <v>0</v>
      </c>
      <c r="AX8" s="248">
        <f t="shared" ref="AX8" si="41">IFERROR(AW8/$D8,0)</f>
        <v>0</v>
      </c>
      <c r="AY8" s="247">
        <f t="shared" ref="AY8" si="42">SUM(AY9)</f>
        <v>0</v>
      </c>
      <c r="AZ8" s="248">
        <f t="shared" ref="AZ8" si="43">IFERROR(AY8/$D8,0)</f>
        <v>0</v>
      </c>
      <c r="BA8" s="247">
        <f t="shared" ref="BA8" si="44">SUM(BA9)</f>
        <v>0</v>
      </c>
      <c r="BB8" s="248">
        <f t="shared" ref="BB8" si="45">IFERROR(BA8/$D8,0)</f>
        <v>0</v>
      </c>
      <c r="BC8" s="247">
        <f t="shared" ref="BC8" si="46">SUM(BC9)</f>
        <v>0</v>
      </c>
      <c r="BD8" s="248">
        <f t="shared" ref="BD8" si="47">IFERROR(BC8/$D8,0)</f>
        <v>0</v>
      </c>
      <c r="BE8" s="247">
        <f t="shared" ref="BE8" si="48">SUM(BE9)</f>
        <v>0</v>
      </c>
      <c r="BF8" s="248">
        <f t="shared" ref="BF8" si="49">IFERROR(BE8/$D8,0)</f>
        <v>0</v>
      </c>
      <c r="BG8" s="247">
        <f t="shared" ref="BG8" si="50">SUM(BG9)</f>
        <v>0</v>
      </c>
      <c r="BH8" s="248">
        <f t="shared" ref="BH8" si="51">IFERROR(BG8/$D8,0)</f>
        <v>0</v>
      </c>
      <c r="BI8" s="247">
        <f t="shared" ref="BI8" si="52">SUM(BI9)</f>
        <v>0</v>
      </c>
      <c r="BJ8" s="248">
        <f t="shared" ref="BJ8" si="53">IFERROR(BI8/$D8,0)</f>
        <v>0</v>
      </c>
      <c r="BK8" s="247">
        <f t="shared" ref="BK8" si="54">SUM(BK9)</f>
        <v>0</v>
      </c>
      <c r="BL8" s="248">
        <f t="shared" ref="BL8" si="55">IFERROR(BK8/$D8,0)</f>
        <v>0</v>
      </c>
      <c r="BM8" s="247">
        <f t="shared" ref="BM8" si="56">SUM(BM9)</f>
        <v>0</v>
      </c>
      <c r="BN8" s="248">
        <f t="shared" ref="BN8" si="57">IFERROR(BM8/$D8,0)</f>
        <v>0</v>
      </c>
      <c r="BO8" s="247">
        <f t="shared" ref="BO8" si="58">SUM(BO9)</f>
        <v>0</v>
      </c>
      <c r="BP8" s="248">
        <f t="shared" ref="BP8" si="59">IFERROR(BO8/$D8,0)</f>
        <v>0</v>
      </c>
      <c r="BQ8" s="476">
        <f t="shared" ref="BQ8:BQ9" si="60">SUM(BN8,BL8,BJ8,BH8,BF8,BD8,BB8,AZ8,AX8,AV8,AT8,AR8,AP8,AN8,AL8,AJ8,AH8,AF8,AD8,AB8,Z8,X8,V8,T8,R8,P8,N8,L8,J8,H8,BP8)</f>
        <v>0</v>
      </c>
      <c r="BR8" s="295">
        <f>SUM(G8,I8,K8,M8,O8,Q8,S8,U8,W8,Y8,AA8,AC8,AE8,AG8,AI8,AK8,AM8,AO8,AQ8,AS8,AU8,AW8,AY8,BA8,BC8,BE8,BG8,BI8,BK8,BM8,BO8)</f>
        <v>0</v>
      </c>
    </row>
    <row r="9" spans="2:70" ht="18" hidden="1" customHeight="1" outlineLevel="1" thickTop="1" thickBot="1">
      <c r="B9" s="210" t="s">
        <v>198</v>
      </c>
      <c r="C9" s="243" t="str">
        <f>IF(B9="","",VLOOKUP(B9,'Orçamento Detalhado'!$A$11:$I$529,4,))</f>
        <v>TERRENO</v>
      </c>
      <c r="D9" s="244">
        <f>IF(B9="",0,VLOOKUP($B9,'Orçamento Detalhado'!$A$11:$J$529,10,))</f>
        <v>0</v>
      </c>
      <c r="E9" s="245">
        <f t="shared" ref="E9:E72" si="61">IFERROR(D9/$D$524,0)</f>
        <v>0</v>
      </c>
      <c r="F9" s="478">
        <v>5</v>
      </c>
      <c r="G9" s="241">
        <f>$D9*H9</f>
        <v>0</v>
      </c>
      <c r="H9" s="242"/>
      <c r="I9" s="241">
        <f>$D9*J9</f>
        <v>0</v>
      </c>
      <c r="J9" s="242"/>
      <c r="K9" s="241">
        <f>$D9*L9</f>
        <v>0</v>
      </c>
      <c r="L9" s="242"/>
      <c r="M9" s="241">
        <f>$D9*N9</f>
        <v>0</v>
      </c>
      <c r="N9" s="242"/>
      <c r="O9" s="241">
        <f>$D9*P9</f>
        <v>0</v>
      </c>
      <c r="P9" s="242"/>
      <c r="Q9" s="241">
        <f>$D9*R9</f>
        <v>0</v>
      </c>
      <c r="R9" s="242"/>
      <c r="S9" s="241">
        <f>$D9*T9</f>
        <v>0</v>
      </c>
      <c r="T9" s="242"/>
      <c r="U9" s="241">
        <f>$D9*V9</f>
        <v>0</v>
      </c>
      <c r="V9" s="242"/>
      <c r="W9" s="241">
        <f>$D9*X9</f>
        <v>0</v>
      </c>
      <c r="X9" s="242"/>
      <c r="Y9" s="241">
        <f>$D9*Z9</f>
        <v>0</v>
      </c>
      <c r="Z9" s="242"/>
      <c r="AA9" s="241">
        <f>$D9*AB9</f>
        <v>0</v>
      </c>
      <c r="AB9" s="242"/>
      <c r="AC9" s="241">
        <f>$D9*AD9</f>
        <v>0</v>
      </c>
      <c r="AD9" s="242"/>
      <c r="AE9" s="241">
        <f>$D9*AF9</f>
        <v>0</v>
      </c>
      <c r="AF9" s="242"/>
      <c r="AG9" s="241">
        <f>$D9*AH9</f>
        <v>0</v>
      </c>
      <c r="AH9" s="242"/>
      <c r="AI9" s="241">
        <f>$D9*AJ9</f>
        <v>0</v>
      </c>
      <c r="AJ9" s="242"/>
      <c r="AK9" s="241">
        <f>$D9*AL9</f>
        <v>0</v>
      </c>
      <c r="AL9" s="242"/>
      <c r="AM9" s="241">
        <f>$D9*AN9</f>
        <v>0</v>
      </c>
      <c r="AN9" s="242"/>
      <c r="AO9" s="241">
        <f>$D9*AP9</f>
        <v>0</v>
      </c>
      <c r="AP9" s="242"/>
      <c r="AQ9" s="241">
        <f>$D9*AR9</f>
        <v>0</v>
      </c>
      <c r="AR9" s="242"/>
      <c r="AS9" s="241">
        <f>$D9*AT9</f>
        <v>0</v>
      </c>
      <c r="AT9" s="242"/>
      <c r="AU9" s="241">
        <f>$D9*AV9</f>
        <v>0</v>
      </c>
      <c r="AV9" s="242"/>
      <c r="AW9" s="241">
        <f>$D9*AX9</f>
        <v>0</v>
      </c>
      <c r="AX9" s="242"/>
      <c r="AY9" s="241">
        <f>$D9*AZ9</f>
        <v>0</v>
      </c>
      <c r="AZ9" s="242"/>
      <c r="BA9" s="241">
        <f>$D9*BB9</f>
        <v>0</v>
      </c>
      <c r="BB9" s="242"/>
      <c r="BC9" s="241">
        <f>$D9*BD9</f>
        <v>0</v>
      </c>
      <c r="BD9" s="242"/>
      <c r="BE9" s="241">
        <f>$D9*BF9</f>
        <v>0</v>
      </c>
      <c r="BF9" s="242"/>
      <c r="BG9" s="241">
        <f>$D9*BH9</f>
        <v>0</v>
      </c>
      <c r="BH9" s="242"/>
      <c r="BI9" s="241">
        <f>$D9*BJ9</f>
        <v>0</v>
      </c>
      <c r="BJ9" s="242"/>
      <c r="BK9" s="241">
        <f>$D9*BL9</f>
        <v>0</v>
      </c>
      <c r="BL9" s="242"/>
      <c r="BM9" s="241">
        <f>$D9*BN9</f>
        <v>0</v>
      </c>
      <c r="BN9" s="242"/>
      <c r="BO9" s="241">
        <f>$D9*BP9</f>
        <v>0</v>
      </c>
      <c r="BP9" s="242"/>
      <c r="BQ9" s="476">
        <f t="shared" si="60"/>
        <v>0</v>
      </c>
      <c r="BR9" s="295">
        <f t="shared" ref="BR9:BR72" si="62">SUM(G9,I9,K9,M9,O9,Q9,S9,U9,W9,Y9,AA9,AC9,AE9,AG9,AI9,AK9,AM9,AO9,AQ9,AS9,AU9,AW9,AY9,BA9,BC9,BE9,BG9,BI9,BK9,BM9,BO9)</f>
        <v>0</v>
      </c>
    </row>
    <row r="10" spans="2:70" ht="18" customHeight="1" collapsed="1" thickTop="1" thickBot="1">
      <c r="B10" s="219">
        <v>1</v>
      </c>
      <c r="C10" s="217" t="str">
        <f>IF(B10="","",VLOOKUP(B10,'Orçamento Detalhado'!$A$11:$I$529,4,))</f>
        <v>HABITAÇÃO (com BDI)</v>
      </c>
      <c r="D10" s="247">
        <f>SUM(D11,D23,D42,D58,D70,D80,D99,D113,D131,D141,D151,D168,D184,D195,D205,D223,D242,D265,D314,D324,D344)</f>
        <v>0</v>
      </c>
      <c r="E10" s="248">
        <f t="shared" si="61"/>
        <v>0</v>
      </c>
      <c r="F10" s="478">
        <v>6</v>
      </c>
      <c r="G10" s="247">
        <f>SUM(G11,G23,G42,G58,G70,G80,G99,G113,G131,G141,G151,G168,G184,G195,G205,G223,G242,G265,G314,G324,G344)</f>
        <v>0</v>
      </c>
      <c r="H10" s="248">
        <f>IFERROR(G10/$D10,0)</f>
        <v>0</v>
      </c>
      <c r="I10" s="247">
        <f>SUM(I11,I23,I42,I58,I70,I80,I99,I113,I131,I141,I151,I168,I184,I195,I205,I223,I242,I265,I314,I324,I344)</f>
        <v>0</v>
      </c>
      <c r="J10" s="248">
        <f t="shared" ref="J10" si="63">IFERROR(I10/$D10,0)</f>
        <v>0</v>
      </c>
      <c r="K10" s="247">
        <f>SUM(K11,K23,K42,K58,K70,K80,K99,K113,K131,K141,K151,K168,K184,K195,K205,K223,K242,K265,K314,K324,K344)</f>
        <v>0</v>
      </c>
      <c r="L10" s="248">
        <f t="shared" ref="L10" si="64">IFERROR(K10/$D10,0)</f>
        <v>0</v>
      </c>
      <c r="M10" s="247">
        <f>SUM(M11,M23,M42,M58,M70,M80,M99,M113,M131,M141,M151,M168,M184,M195,M205,M223,M242,M265,M314,M324,M344)</f>
        <v>0</v>
      </c>
      <c r="N10" s="248">
        <f t="shared" ref="N10" si="65">IFERROR(M10/$D10,0)</f>
        <v>0</v>
      </c>
      <c r="O10" s="247">
        <f>SUM(O11,O23,O42,O58,O70,O80,O99,O113,O131,O141,O151,O168,O184,O195,O205,O223,O242,O265,O314,O324,O344)</f>
        <v>0</v>
      </c>
      <c r="P10" s="248">
        <f t="shared" ref="P10" si="66">IFERROR(O10/$D10,0)</f>
        <v>0</v>
      </c>
      <c r="Q10" s="247">
        <f>SUM(Q11,Q23,Q42,Q58,Q70,Q80,Q99,Q113,Q131,Q141,Q151,Q168,Q184,Q195,Q205,Q223,Q242,Q265,Q314,Q324,Q344)</f>
        <v>0</v>
      </c>
      <c r="R10" s="248">
        <f t="shared" ref="R10" si="67">IFERROR(Q10/$D10,0)</f>
        <v>0</v>
      </c>
      <c r="S10" s="247">
        <f>SUM(S11,S23,S42,S58,S70,S80,S99,S113,S131,S141,S151,S168,S184,S195,S205,S223,S242,S265,S314,S324,S344)</f>
        <v>0</v>
      </c>
      <c r="T10" s="248">
        <f t="shared" ref="T10" si="68">IFERROR(S10/$D10,0)</f>
        <v>0</v>
      </c>
      <c r="U10" s="247">
        <f>SUM(U11,U23,U42,U58,U70,U80,U99,U113,U131,U141,U151,U168,U184,U195,U205,U223,U242,U265,U314,U324,U344)</f>
        <v>0</v>
      </c>
      <c r="V10" s="248">
        <f t="shared" ref="V10" si="69">IFERROR(U10/$D10,0)</f>
        <v>0</v>
      </c>
      <c r="W10" s="247">
        <f>SUM(W11,W23,W42,W58,W70,W80,W99,W113,W131,W141,W151,W168,W184,W195,W205,W223,W242,W265,W314,W324,W344)</f>
        <v>0</v>
      </c>
      <c r="X10" s="248">
        <f t="shared" ref="X10" si="70">IFERROR(W10/$D10,0)</f>
        <v>0</v>
      </c>
      <c r="Y10" s="247">
        <f>SUM(Y11,Y23,Y42,Y58,Y70,Y80,Y99,Y113,Y131,Y141,Y151,Y168,Y184,Y195,Y205,Y223,Y242,Y265,Y314,Y324,Y344)</f>
        <v>0</v>
      </c>
      <c r="Z10" s="248">
        <f t="shared" ref="Z10" si="71">IFERROR(Y10/$D10,0)</f>
        <v>0</v>
      </c>
      <c r="AA10" s="247">
        <f>SUM(AA11,AA23,AA42,AA58,AA70,AA80,AA99,AA113,AA131,AA141,AA151,AA168,AA184,AA195,AA205,AA223,AA242,AA265,AA314,AA324,AA344)</f>
        <v>0</v>
      </c>
      <c r="AB10" s="248">
        <f t="shared" ref="AB10" si="72">IFERROR(AA10/$D10,0)</f>
        <v>0</v>
      </c>
      <c r="AC10" s="247">
        <f>SUM(AC11,AC23,AC42,AC58,AC70,AC80,AC99,AC113,AC131,AC141,AC151,AC168,AC184,AC195,AC205,AC223,AC242,AC265,AC314,AC324,AC344)</f>
        <v>0</v>
      </c>
      <c r="AD10" s="248">
        <f t="shared" ref="AD10" si="73">IFERROR(AC10/$D10,0)</f>
        <v>0</v>
      </c>
      <c r="AE10" s="247">
        <f>SUM(AE11,AE23,AE42,AE58,AE70,AE80,AE99,AE113,AE131,AE141,AE151,AE168,AE184,AE195,AE205,AE223,AE242,AE265,AE314,AE324,AE344)</f>
        <v>0</v>
      </c>
      <c r="AF10" s="248">
        <f t="shared" ref="AF10" si="74">IFERROR(AE10/$D10,0)</f>
        <v>0</v>
      </c>
      <c r="AG10" s="247">
        <f>SUM(AG11,AG23,AG42,AG58,AG70,AG80,AG99,AG113,AG131,AG141,AG151,AG168,AG184,AG195,AG205,AG223,AG242,AG265,AG314,AG324,AG344)</f>
        <v>0</v>
      </c>
      <c r="AH10" s="248">
        <f t="shared" ref="AH10" si="75">IFERROR(AG10/$D10,0)</f>
        <v>0</v>
      </c>
      <c r="AI10" s="247">
        <f>SUM(AI11,AI23,AI42,AI58,AI70,AI80,AI99,AI113,AI131,AI141,AI151,AI168,AI184,AI195,AI205,AI223,AI242,AI265,AI314,AI324,AI344)</f>
        <v>0</v>
      </c>
      <c r="AJ10" s="248">
        <f t="shared" ref="AJ10" si="76">IFERROR(AI10/$D10,0)</f>
        <v>0</v>
      </c>
      <c r="AK10" s="247">
        <f>SUM(AK11,AK23,AK42,AK58,AK70,AK80,AK99,AK113,AK131,AK141,AK151,AK168,AK184,AK195,AK205,AK223,AK242,AK265,AK314,AK324,AK344)</f>
        <v>0</v>
      </c>
      <c r="AL10" s="248">
        <f t="shared" ref="AL10" si="77">IFERROR(AK10/$D10,0)</f>
        <v>0</v>
      </c>
      <c r="AM10" s="247">
        <f>SUM(AM11,AM23,AM42,AM58,AM70,AM80,AM99,AM113,AM131,AM141,AM151,AM168,AM184,AM195,AM205,AM223,AM242,AM265,AM314,AM324,AM344)</f>
        <v>0</v>
      </c>
      <c r="AN10" s="248">
        <f t="shared" ref="AN10" si="78">IFERROR(AM10/$D10,0)</f>
        <v>0</v>
      </c>
      <c r="AO10" s="247">
        <f>SUM(AO11,AO23,AO42,AO58,AO70,AO80,AO99,AO113,AO131,AO141,AO151,AO168,AO184,AO195,AO205,AO223,AO242,AO265,AO314,AO324,AO344)</f>
        <v>0</v>
      </c>
      <c r="AP10" s="248">
        <f t="shared" ref="AP10" si="79">IFERROR(AO10/$D10,0)</f>
        <v>0</v>
      </c>
      <c r="AQ10" s="247">
        <f>SUM(AQ11,AQ23,AQ42,AQ58,AQ70,AQ80,AQ99,AQ113,AQ131,AQ141,AQ151,AQ168,AQ184,AQ195,AQ205,AQ223,AQ242,AQ265,AQ314,AQ324,AQ344)</f>
        <v>0</v>
      </c>
      <c r="AR10" s="248">
        <f t="shared" ref="AR10" si="80">IFERROR(AQ10/$D10,0)</f>
        <v>0</v>
      </c>
      <c r="AS10" s="247">
        <f>SUM(AS11,AS23,AS42,AS58,AS70,AS80,AS99,AS113,AS131,AS141,AS151,AS168,AS184,AS195,AS205,AS223,AS242,AS265,AS314,AS324,AS344)</f>
        <v>0</v>
      </c>
      <c r="AT10" s="248">
        <f t="shared" ref="AT10" si="81">IFERROR(AS10/$D10,0)</f>
        <v>0</v>
      </c>
      <c r="AU10" s="247">
        <f>SUM(AU11,AU23,AU42,AU58,AU70,AU80,AU99,AU113,AU131,AU141,AU151,AU168,AU184,AU195,AU205,AU223,AU242,AU265,AU314,AU324,AU344)</f>
        <v>0</v>
      </c>
      <c r="AV10" s="248">
        <f t="shared" ref="AV10" si="82">IFERROR(AU10/$D10,0)</f>
        <v>0</v>
      </c>
      <c r="AW10" s="247">
        <f>SUM(AW11,AW23,AW42,AW58,AW70,AW80,AW99,AW113,AW131,AW141,AW151,AW168,AW184,AW195,AW205,AW223,AW242,AW265,AW314,AW324,AW344)</f>
        <v>0</v>
      </c>
      <c r="AX10" s="248">
        <f t="shared" ref="AX10" si="83">IFERROR(AW10/$D10,0)</f>
        <v>0</v>
      </c>
      <c r="AY10" s="247">
        <f>SUM(AY11,AY23,AY42,AY58,AY70,AY80,AY99,AY113,AY131,AY141,AY151,AY168,AY184,AY195,AY205,AY223,AY242,AY265,AY314,AY324,AY344)</f>
        <v>0</v>
      </c>
      <c r="AZ10" s="248">
        <f t="shared" ref="AZ10" si="84">IFERROR(AY10/$D10,0)</f>
        <v>0</v>
      </c>
      <c r="BA10" s="247">
        <f>SUM(BA11,BA23,BA42,BA58,BA70,BA80,BA99,BA113,BA131,BA141,BA151,BA168,BA184,BA195,BA205,BA223,BA242,BA265,BA314,BA324,BA344)</f>
        <v>0</v>
      </c>
      <c r="BB10" s="248">
        <f t="shared" ref="BB10" si="85">IFERROR(BA10/$D10,0)</f>
        <v>0</v>
      </c>
      <c r="BC10" s="247">
        <f>SUM(BC11,BC23,BC42,BC58,BC70,BC80,BC99,BC113,BC131,BC141,BC151,BC168,BC184,BC195,BC205,BC223,BC242,BC265,BC314,BC324,BC344)</f>
        <v>0</v>
      </c>
      <c r="BD10" s="248">
        <f t="shared" ref="BD10" si="86">IFERROR(BC10/$D10,0)</f>
        <v>0</v>
      </c>
      <c r="BE10" s="247">
        <f>SUM(BE11,BE23,BE42,BE58,BE70,BE80,BE99,BE113,BE131,BE141,BE151,BE168,BE184,BE195,BE205,BE223,BE242,BE265,BE314,BE324,BE344)</f>
        <v>0</v>
      </c>
      <c r="BF10" s="248">
        <f t="shared" ref="BF10" si="87">IFERROR(BE10/$D10,0)</f>
        <v>0</v>
      </c>
      <c r="BG10" s="247">
        <f>SUM(BG11,BG23,BG42,BG58,BG70,BG80,BG99,BG113,BG131,BG141,BG151,BG168,BG184,BG195,BG205,BG223,BG242,BG265,BG314,BG324,BG344)</f>
        <v>0</v>
      </c>
      <c r="BH10" s="248">
        <f t="shared" ref="BH10" si="88">IFERROR(BG10/$D10,0)</f>
        <v>0</v>
      </c>
      <c r="BI10" s="247">
        <f>SUM(BI11,BI23,BI42,BI58,BI70,BI80,BI99,BI113,BI131,BI141,BI151,BI168,BI184,BI195,BI205,BI223,BI242,BI265,BI314,BI324,BI344)</f>
        <v>0</v>
      </c>
      <c r="BJ10" s="248">
        <f t="shared" ref="BJ10" si="89">IFERROR(BI10/$D10,0)</f>
        <v>0</v>
      </c>
      <c r="BK10" s="247">
        <f>SUM(BK11,BK23,BK42,BK58,BK70,BK80,BK99,BK113,BK131,BK141,BK151,BK168,BK184,BK195,BK205,BK223,BK242,BK265,BK314,BK324,BK344)</f>
        <v>0</v>
      </c>
      <c r="BL10" s="248">
        <f t="shared" ref="BL10" si="90">IFERROR(BK10/$D10,0)</f>
        <v>0</v>
      </c>
      <c r="BM10" s="247">
        <f>SUM(BM11,BM23,BM42,BM58,BM70,BM80,BM99,BM113,BM131,BM141,BM151,BM168,BM184,BM195,BM205,BM223,BM242,BM265,BM314,BM324,BM344)</f>
        <v>0</v>
      </c>
      <c r="BN10" s="248">
        <f t="shared" ref="BN10" si="91">IFERROR(BM10/$D10,0)</f>
        <v>0</v>
      </c>
      <c r="BO10" s="247">
        <f>SUM(BO11,BO23,BO42,BO58,BO70,BO80,BO99,BO113,BO131,BO141,BO151,BO168,BO184,BO195,BO205,BO223,BO242,BO265,BO314,BO324,BO344)</f>
        <v>0</v>
      </c>
      <c r="BP10" s="248">
        <f t="shared" ref="BP10" si="92">IFERROR(BO10/$D10,0)</f>
        <v>0</v>
      </c>
      <c r="BQ10" s="476">
        <f t="shared" ref="BQ10" si="93">SUM(BN10,BL10,BJ10,BH10,BF10,BD10,BB10,AZ10,AX10,AV10,AT10,AR10,AP10,AN10,AL10,AJ10,AH10,AF10,AD10,AB10,Z10,X10,V10,T10,R10,P10,N10,L10,J10,H10,BP10)</f>
        <v>0</v>
      </c>
      <c r="BR10" s="295">
        <f t="shared" si="62"/>
        <v>0</v>
      </c>
    </row>
    <row r="11" spans="2:70" ht="18" hidden="1" customHeight="1" outlineLevel="1" thickTop="1" thickBot="1">
      <c r="B11" s="246" t="s">
        <v>111</v>
      </c>
      <c r="C11" s="266" t="str">
        <f>IF(B11="","",VLOOKUP(B11,'Orçamento Detalhado'!$A$11:$I$529,4,))</f>
        <v>SERVIÇOS TECNICOS</v>
      </c>
      <c r="D11" s="249">
        <f>SUM(D12:D22)</f>
        <v>0</v>
      </c>
      <c r="E11" s="250">
        <f t="shared" si="61"/>
        <v>0</v>
      </c>
      <c r="F11" s="478">
        <v>7</v>
      </c>
      <c r="G11" s="251">
        <f>SUM(G12:G22)</f>
        <v>0</v>
      </c>
      <c r="H11" s="252">
        <f>IFERROR(G11/$D11,0)</f>
        <v>0</v>
      </c>
      <c r="I11" s="251">
        <f>SUM(I12:I22)</f>
        <v>0</v>
      </c>
      <c r="J11" s="473">
        <f>IFERROR(I11/$D11,0)</f>
        <v>0</v>
      </c>
      <c r="K11" s="251">
        <f>SUM(K12:K22)</f>
        <v>0</v>
      </c>
      <c r="L11" s="473">
        <f>IFERROR(K11/$D11,0)</f>
        <v>0</v>
      </c>
      <c r="M11" s="251">
        <f>SUM(M12:M22)</f>
        <v>0</v>
      </c>
      <c r="N11" s="473">
        <f>IFERROR(M11/$D11,0)</f>
        <v>0</v>
      </c>
      <c r="O11" s="251">
        <f>SUM(O12:O22)</f>
        <v>0</v>
      </c>
      <c r="P11" s="473">
        <f>IFERROR(O11/$D11,0)</f>
        <v>0</v>
      </c>
      <c r="Q11" s="251">
        <f>SUM(Q12:Q22)</f>
        <v>0</v>
      </c>
      <c r="R11" s="473">
        <f>IFERROR(Q11/$D11,0)</f>
        <v>0</v>
      </c>
      <c r="S11" s="251">
        <f>SUM(S12:S22)</f>
        <v>0</v>
      </c>
      <c r="T11" s="473">
        <f>IFERROR(S11/$D11,0)</f>
        <v>0</v>
      </c>
      <c r="U11" s="251">
        <f>SUM(U12:U22)</f>
        <v>0</v>
      </c>
      <c r="V11" s="473">
        <f>IFERROR(U11/$D11,0)</f>
        <v>0</v>
      </c>
      <c r="W11" s="251">
        <f>SUM(W12:W22)</f>
        <v>0</v>
      </c>
      <c r="X11" s="473">
        <f>IFERROR(W11/$D11,0)</f>
        <v>0</v>
      </c>
      <c r="Y11" s="251">
        <f>SUM(Y12:Y22)</f>
        <v>0</v>
      </c>
      <c r="Z11" s="473">
        <f>IFERROR(Y11/$D11,0)</f>
        <v>0</v>
      </c>
      <c r="AA11" s="251">
        <f>SUM(AA12:AA22)</f>
        <v>0</v>
      </c>
      <c r="AB11" s="473">
        <f>IFERROR(AA11/$D11,0)</f>
        <v>0</v>
      </c>
      <c r="AC11" s="251">
        <f>SUM(AC12:AC22)</f>
        <v>0</v>
      </c>
      <c r="AD11" s="473">
        <f>IFERROR(AC11/$D11,0)</f>
        <v>0</v>
      </c>
      <c r="AE11" s="251">
        <f>SUM(AE12:AE22)</f>
        <v>0</v>
      </c>
      <c r="AF11" s="473">
        <f>IFERROR(AE11/$D11,0)</f>
        <v>0</v>
      </c>
      <c r="AG11" s="251">
        <f>SUM(AG12:AG22)</f>
        <v>0</v>
      </c>
      <c r="AH11" s="473">
        <f>IFERROR(AG11/$D11,0)</f>
        <v>0</v>
      </c>
      <c r="AI11" s="251">
        <f>SUM(AI12:AI22)</f>
        <v>0</v>
      </c>
      <c r="AJ11" s="473">
        <f>IFERROR(AI11/$D11,0)</f>
        <v>0</v>
      </c>
      <c r="AK11" s="251">
        <f>SUM(AK12:AK22)</f>
        <v>0</v>
      </c>
      <c r="AL11" s="473">
        <f>IFERROR(AK11/$D11,0)</f>
        <v>0</v>
      </c>
      <c r="AM11" s="251">
        <f>SUM(AM12:AM22)</f>
        <v>0</v>
      </c>
      <c r="AN11" s="473">
        <f>IFERROR(AM11/$D11,0)</f>
        <v>0</v>
      </c>
      <c r="AO11" s="251">
        <f>SUM(AO12:AO22)</f>
        <v>0</v>
      </c>
      <c r="AP11" s="473">
        <f>IFERROR(AO11/$D11,0)</f>
        <v>0</v>
      </c>
      <c r="AQ11" s="251">
        <f>SUM(AQ12:AQ22)</f>
        <v>0</v>
      </c>
      <c r="AR11" s="473">
        <f>IFERROR(AQ11/$D11,0)</f>
        <v>0</v>
      </c>
      <c r="AS11" s="251">
        <f>SUM(AS12:AS22)</f>
        <v>0</v>
      </c>
      <c r="AT11" s="473">
        <f>IFERROR(AS11/$D11,0)</f>
        <v>0</v>
      </c>
      <c r="AU11" s="251">
        <f>SUM(AU12:AU22)</f>
        <v>0</v>
      </c>
      <c r="AV11" s="473">
        <f>IFERROR(AU11/$D11,0)</f>
        <v>0</v>
      </c>
      <c r="AW11" s="251">
        <f>SUM(AW12:AW22)</f>
        <v>0</v>
      </c>
      <c r="AX11" s="473">
        <f>IFERROR(AW11/$D11,0)</f>
        <v>0</v>
      </c>
      <c r="AY11" s="251">
        <f>SUM(AY12:AY22)</f>
        <v>0</v>
      </c>
      <c r="AZ11" s="473">
        <f>IFERROR(AY11/$D11,0)</f>
        <v>0</v>
      </c>
      <c r="BA11" s="251">
        <f>SUM(BA12:BA22)</f>
        <v>0</v>
      </c>
      <c r="BB11" s="473">
        <f>IFERROR(BA11/$D11,0)</f>
        <v>0</v>
      </c>
      <c r="BC11" s="251">
        <f>SUM(BC12:BC22)</f>
        <v>0</v>
      </c>
      <c r="BD11" s="473">
        <f>IFERROR(BC11/$D11,0)</f>
        <v>0</v>
      </c>
      <c r="BE11" s="251">
        <f>SUM(BE12:BE22)</f>
        <v>0</v>
      </c>
      <c r="BF11" s="473">
        <f>IFERROR(BE11/$D11,0)</f>
        <v>0</v>
      </c>
      <c r="BG11" s="251">
        <f>SUM(BG12:BG22)</f>
        <v>0</v>
      </c>
      <c r="BH11" s="473">
        <f>IFERROR(BG11/$D11,0)</f>
        <v>0</v>
      </c>
      <c r="BI11" s="251">
        <f>SUM(BI12:BI22)</f>
        <v>0</v>
      </c>
      <c r="BJ11" s="473">
        <f>IFERROR(BI11/$D11,0)</f>
        <v>0</v>
      </c>
      <c r="BK11" s="251">
        <f>SUM(BK12:BK22)</f>
        <v>0</v>
      </c>
      <c r="BL11" s="473">
        <f>IFERROR(BK11/$D11,0)</f>
        <v>0</v>
      </c>
      <c r="BM11" s="251">
        <f>SUM(BM12:BM22)</f>
        <v>0</v>
      </c>
      <c r="BN11" s="473">
        <f>IFERROR(BM11/$D11,0)</f>
        <v>0</v>
      </c>
      <c r="BO11" s="251">
        <f>SUM(BO12:BO22)</f>
        <v>0</v>
      </c>
      <c r="BP11" s="473">
        <f>IFERROR(BO11/$D11,0)</f>
        <v>0</v>
      </c>
      <c r="BQ11" s="476">
        <f t="shared" ref="BQ11:BQ12" si="94">SUM(BN11,BL11,BJ11,BH11,BF11,BD11,BB11,AZ11,AX11,AV11,AT11,AR11,AP11,AN11,AL11,AJ11,AH11,AF11,AD11,AB11,Z11,X11,V11,T11,R11,P11,N11,L11,J11,H11,BP11)</f>
        <v>0</v>
      </c>
      <c r="BR11" s="295">
        <f t="shared" si="62"/>
        <v>0</v>
      </c>
    </row>
    <row r="12" spans="2:70" ht="18" hidden="1" customHeight="1" outlineLevel="2" thickTop="1" thickBot="1">
      <c r="B12" s="210" t="s">
        <v>201</v>
      </c>
      <c r="C12" s="260" t="str">
        <f>IF(VLOOKUP(B12,'Orçamento Detalhado'!$A$11:$I$529,4,)="","",(VLOOKUP(B12,'Orçamento Detalhado'!$A$11:$I$529,4,)))</f>
        <v>Projeto Legal</v>
      </c>
      <c r="D12" s="261" t="str">
        <f>IF(B12="","",VLOOKUP($B12,'Orçamento Detalhado'!$A$11:$J$529,10,))</f>
        <v/>
      </c>
      <c r="E12" s="262">
        <f t="shared" si="61"/>
        <v>0</v>
      </c>
      <c r="F12" s="478">
        <v>8</v>
      </c>
      <c r="G12" s="263">
        <f t="shared" ref="G12" si="95">IFERROR($D12*H12,0)</f>
        <v>0</v>
      </c>
      <c r="H12" s="264"/>
      <c r="I12" s="263">
        <f t="shared" ref="I12" si="96">IFERROR($D12*J12,0)</f>
        <v>0</v>
      </c>
      <c r="J12" s="474"/>
      <c r="K12" s="263">
        <f t="shared" ref="K12" si="97">IFERROR($D12*L12,0)</f>
        <v>0</v>
      </c>
      <c r="L12" s="474"/>
      <c r="M12" s="263">
        <f t="shared" ref="M12" si="98">IFERROR($D12*N12,0)</f>
        <v>0</v>
      </c>
      <c r="N12" s="474"/>
      <c r="O12" s="263">
        <f t="shared" ref="O12" si="99">IFERROR($D12*P12,0)</f>
        <v>0</v>
      </c>
      <c r="P12" s="474"/>
      <c r="Q12" s="263">
        <f t="shared" ref="Q12" si="100">IFERROR($D12*R12,0)</f>
        <v>0</v>
      </c>
      <c r="R12" s="474"/>
      <c r="S12" s="263">
        <f t="shared" ref="S12" si="101">IFERROR($D12*T12,0)</f>
        <v>0</v>
      </c>
      <c r="T12" s="474"/>
      <c r="U12" s="263">
        <f t="shared" ref="U12" si="102">IFERROR($D12*V12,0)</f>
        <v>0</v>
      </c>
      <c r="V12" s="474"/>
      <c r="W12" s="263">
        <f t="shared" ref="W12" si="103">IFERROR($D12*X12,0)</f>
        <v>0</v>
      </c>
      <c r="X12" s="474"/>
      <c r="Y12" s="263">
        <f t="shared" ref="Y12" si="104">IFERROR($D12*Z12,0)</f>
        <v>0</v>
      </c>
      <c r="Z12" s="474"/>
      <c r="AA12" s="263">
        <f t="shared" ref="AA12" si="105">IFERROR($D12*AB12,0)</f>
        <v>0</v>
      </c>
      <c r="AB12" s="474"/>
      <c r="AC12" s="263">
        <f t="shared" ref="AC12" si="106">IFERROR($D12*AD12,0)</f>
        <v>0</v>
      </c>
      <c r="AD12" s="474"/>
      <c r="AE12" s="263">
        <f t="shared" ref="AE12" si="107">IFERROR($D12*AF12,0)</f>
        <v>0</v>
      </c>
      <c r="AF12" s="474"/>
      <c r="AG12" s="263">
        <f t="shared" ref="AG12" si="108">IFERROR($D12*AH12,0)</f>
        <v>0</v>
      </c>
      <c r="AH12" s="474"/>
      <c r="AI12" s="263">
        <f t="shared" ref="AI12" si="109">IFERROR($D12*AJ12,0)</f>
        <v>0</v>
      </c>
      <c r="AJ12" s="474"/>
      <c r="AK12" s="263">
        <f t="shared" ref="AK12" si="110">IFERROR($D12*AL12,0)</f>
        <v>0</v>
      </c>
      <c r="AL12" s="474"/>
      <c r="AM12" s="263">
        <f t="shared" ref="AM12" si="111">IFERROR($D12*AN12,0)</f>
        <v>0</v>
      </c>
      <c r="AN12" s="474"/>
      <c r="AO12" s="263">
        <f t="shared" ref="AO12" si="112">IFERROR($D12*AP12,0)</f>
        <v>0</v>
      </c>
      <c r="AP12" s="474"/>
      <c r="AQ12" s="263">
        <f t="shared" ref="AQ12" si="113">IFERROR($D12*AR12,0)</f>
        <v>0</v>
      </c>
      <c r="AR12" s="474"/>
      <c r="AS12" s="263">
        <f t="shared" ref="AS12" si="114">IFERROR($D12*AT12,0)</f>
        <v>0</v>
      </c>
      <c r="AT12" s="474"/>
      <c r="AU12" s="263">
        <f t="shared" ref="AU12" si="115">IFERROR($D12*AV12,0)</f>
        <v>0</v>
      </c>
      <c r="AV12" s="474"/>
      <c r="AW12" s="263">
        <f t="shared" ref="AW12" si="116">IFERROR($D12*AX12,0)</f>
        <v>0</v>
      </c>
      <c r="AX12" s="474"/>
      <c r="AY12" s="263">
        <f t="shared" ref="AY12" si="117">IFERROR($D12*AZ12,0)</f>
        <v>0</v>
      </c>
      <c r="AZ12" s="474"/>
      <c r="BA12" s="263">
        <f t="shared" ref="BA12" si="118">IFERROR($D12*BB12,0)</f>
        <v>0</v>
      </c>
      <c r="BB12" s="474"/>
      <c r="BC12" s="263">
        <f t="shared" ref="BC12" si="119">IFERROR($D12*BD12,0)</f>
        <v>0</v>
      </c>
      <c r="BD12" s="474"/>
      <c r="BE12" s="263">
        <f t="shared" ref="BE12" si="120">IFERROR($D12*BF12,0)</f>
        <v>0</v>
      </c>
      <c r="BF12" s="474"/>
      <c r="BG12" s="263">
        <f t="shared" ref="BG12" si="121">IFERROR($D12*BH12,0)</f>
        <v>0</v>
      </c>
      <c r="BH12" s="474"/>
      <c r="BI12" s="263">
        <f t="shared" ref="BI12" si="122">IFERROR($D12*BJ12,0)</f>
        <v>0</v>
      </c>
      <c r="BJ12" s="474"/>
      <c r="BK12" s="263">
        <f t="shared" ref="BK12" si="123">IFERROR($D12*BL12,0)</f>
        <v>0</v>
      </c>
      <c r="BL12" s="474"/>
      <c r="BM12" s="263">
        <f t="shared" ref="BM12" si="124">IFERROR($D12*BN12,0)</f>
        <v>0</v>
      </c>
      <c r="BN12" s="474"/>
      <c r="BO12" s="263">
        <f t="shared" ref="BO12" si="125">IFERROR($D12*BP12,0)</f>
        <v>0</v>
      </c>
      <c r="BP12" s="474"/>
      <c r="BQ12" s="476">
        <f t="shared" si="94"/>
        <v>0</v>
      </c>
      <c r="BR12" s="295">
        <f t="shared" si="62"/>
        <v>0</v>
      </c>
    </row>
    <row r="13" spans="2:70" ht="18" hidden="1" customHeight="1" outlineLevel="2" thickTop="1" thickBot="1">
      <c r="B13" s="210" t="s">
        <v>205</v>
      </c>
      <c r="C13" s="260" t="str">
        <f>IF(VLOOKUP(B13,'Orçamento Detalhado'!$A$11:$I$529,4,)="","",(VLOOKUP(B13,'Orçamento Detalhado'!$A$11:$I$529,4,)))</f>
        <v>Projetos Técnicos (Complementar e Executivo)</v>
      </c>
      <c r="D13" s="261" t="str">
        <f>IF(B13="","",VLOOKUP($B13,'Orçamento Detalhado'!$A$11:$J$529,10,))</f>
        <v/>
      </c>
      <c r="E13" s="262">
        <f t="shared" si="61"/>
        <v>0</v>
      </c>
      <c r="F13" s="478">
        <v>9</v>
      </c>
      <c r="G13" s="263">
        <f>IFERROR($D13*H13,0)</f>
        <v>0</v>
      </c>
      <c r="H13" s="264"/>
      <c r="I13" s="263">
        <f>IFERROR($D13*J13,0)</f>
        <v>0</v>
      </c>
      <c r="J13" s="474"/>
      <c r="K13" s="263">
        <f>IFERROR($D13*L13,0)</f>
        <v>0</v>
      </c>
      <c r="L13" s="474">
        <v>0</v>
      </c>
      <c r="M13" s="263">
        <f>IFERROR($D13*N13,0)</f>
        <v>0</v>
      </c>
      <c r="N13" s="474">
        <v>0</v>
      </c>
      <c r="O13" s="263">
        <f>IFERROR($D13*P13,0)</f>
        <v>0</v>
      </c>
      <c r="P13" s="474">
        <v>0</v>
      </c>
      <c r="Q13" s="263">
        <f>IFERROR($D13*R13,0)</f>
        <v>0</v>
      </c>
      <c r="R13" s="474">
        <v>0</v>
      </c>
      <c r="S13" s="263">
        <f>IFERROR($D13*T13,0)</f>
        <v>0</v>
      </c>
      <c r="T13" s="474"/>
      <c r="U13" s="263">
        <f>IFERROR($D13*V13,0)</f>
        <v>0</v>
      </c>
      <c r="V13" s="474"/>
      <c r="W13" s="263">
        <f>IFERROR($D13*X13,0)</f>
        <v>0</v>
      </c>
      <c r="X13" s="474">
        <v>0</v>
      </c>
      <c r="Y13" s="263">
        <f>IFERROR($D13*Z13,0)</f>
        <v>0</v>
      </c>
      <c r="Z13" s="474">
        <v>0</v>
      </c>
      <c r="AA13" s="263">
        <f>IFERROR($D13*AB13,0)</f>
        <v>0</v>
      </c>
      <c r="AB13" s="474"/>
      <c r="AC13" s="263">
        <f>IFERROR($D13*AD13,0)</f>
        <v>0</v>
      </c>
      <c r="AD13" s="474">
        <v>0</v>
      </c>
      <c r="AE13" s="263">
        <f>IFERROR($D13*AF13,0)</f>
        <v>0</v>
      </c>
      <c r="AF13" s="474"/>
      <c r="AG13" s="263">
        <f>IFERROR($D13*AH13,0)</f>
        <v>0</v>
      </c>
      <c r="AH13" s="474"/>
      <c r="AI13" s="263">
        <f>IFERROR($D13*AJ13,0)</f>
        <v>0</v>
      </c>
      <c r="AJ13" s="474"/>
      <c r="AK13" s="263">
        <f>IFERROR($D13*AL13,0)</f>
        <v>0</v>
      </c>
      <c r="AL13" s="474"/>
      <c r="AM13" s="263">
        <f>IFERROR($D13*AN13,0)</f>
        <v>0</v>
      </c>
      <c r="AN13" s="474"/>
      <c r="AO13" s="263">
        <f>IFERROR($D13*AP13,0)</f>
        <v>0</v>
      </c>
      <c r="AP13" s="474"/>
      <c r="AQ13" s="263">
        <f>IFERROR($D13*AR13,0)</f>
        <v>0</v>
      </c>
      <c r="AR13" s="474"/>
      <c r="AS13" s="263">
        <f>IFERROR($D13*AT13,0)</f>
        <v>0</v>
      </c>
      <c r="AT13" s="474"/>
      <c r="AU13" s="263">
        <f>IFERROR($D13*AV13,0)</f>
        <v>0</v>
      </c>
      <c r="AV13" s="474"/>
      <c r="AW13" s="263">
        <f>IFERROR($D13*AX13,0)</f>
        <v>0</v>
      </c>
      <c r="AX13" s="474"/>
      <c r="AY13" s="263">
        <f>IFERROR($D13*AZ13,0)</f>
        <v>0</v>
      </c>
      <c r="AZ13" s="474"/>
      <c r="BA13" s="263">
        <f>IFERROR($D13*BB13,0)</f>
        <v>0</v>
      </c>
      <c r="BB13" s="474"/>
      <c r="BC13" s="263">
        <f>IFERROR($D13*BD13,0)</f>
        <v>0</v>
      </c>
      <c r="BD13" s="474"/>
      <c r="BE13" s="263">
        <f>IFERROR($D13*BF13,0)</f>
        <v>0</v>
      </c>
      <c r="BF13" s="474"/>
      <c r="BG13" s="263">
        <f>IFERROR($D13*BH13,0)</f>
        <v>0</v>
      </c>
      <c r="BH13" s="474"/>
      <c r="BI13" s="263">
        <f>IFERROR($D13*BJ13,0)</f>
        <v>0</v>
      </c>
      <c r="BJ13" s="474"/>
      <c r="BK13" s="263">
        <f>IFERROR($D13*BL13,0)</f>
        <v>0</v>
      </c>
      <c r="BL13" s="474"/>
      <c r="BM13" s="263">
        <f>IFERROR($D13*BN13,0)</f>
        <v>0</v>
      </c>
      <c r="BN13" s="474"/>
      <c r="BO13" s="263">
        <f>IFERROR($D13*BP13,0)</f>
        <v>0</v>
      </c>
      <c r="BP13" s="474"/>
      <c r="BQ13" s="476">
        <f t="shared" ref="BQ13:BQ17" si="126">SUM(BN13,BL13,BJ13,BH13,BF13,BD13,BB13,AZ13,AX13,AV13,AT13,AR13,AP13,AN13,AL13,AJ13,AH13,AF13,AD13,AB13,Z13,X13,V13,T13,R13,P13,N13,L13,J13,H13,BP13)</f>
        <v>0</v>
      </c>
      <c r="BR13" s="295">
        <f t="shared" si="62"/>
        <v>0</v>
      </c>
    </row>
    <row r="14" spans="2:70" ht="18" hidden="1" customHeight="1" outlineLevel="2" thickTop="1" thickBot="1">
      <c r="B14" s="210" t="s">
        <v>207</v>
      </c>
      <c r="C14" s="260" t="str">
        <f>IF(VLOOKUP(B14,'Orçamento Detalhado'!$A$11:$I$529,4,)="","",(VLOOKUP(B14,'Orçamento Detalhado'!$A$11:$I$529,4,)))</f>
        <v>Projeto Final (As Built)</v>
      </c>
      <c r="D14" s="261" t="str">
        <f>IF(B14="","",VLOOKUP($B14,'Orçamento Detalhado'!$A$11:$J$529,10,))</f>
        <v/>
      </c>
      <c r="E14" s="262">
        <f t="shared" si="61"/>
        <v>0</v>
      </c>
      <c r="F14" s="478">
        <v>10</v>
      </c>
      <c r="G14" s="263">
        <f>IFERROR($D14*H14,0)</f>
        <v>0</v>
      </c>
      <c r="H14" s="264"/>
      <c r="I14" s="263">
        <f>IFERROR($D14*J14,0)</f>
        <v>0</v>
      </c>
      <c r="J14" s="474"/>
      <c r="K14" s="263">
        <f>IFERROR($D14*L14,0)</f>
        <v>0</v>
      </c>
      <c r="L14" s="474"/>
      <c r="M14" s="263">
        <f>IFERROR($D14*N14,0)</f>
        <v>0</v>
      </c>
      <c r="N14" s="474"/>
      <c r="O14" s="263">
        <f>IFERROR($D14*P14,0)</f>
        <v>0</v>
      </c>
      <c r="P14" s="474"/>
      <c r="Q14" s="263">
        <f>IFERROR($D14*R14,0)</f>
        <v>0</v>
      </c>
      <c r="R14" s="474"/>
      <c r="S14" s="263">
        <f>IFERROR($D14*T14,0)</f>
        <v>0</v>
      </c>
      <c r="T14" s="474"/>
      <c r="U14" s="263">
        <f>IFERROR($D14*V14,0)</f>
        <v>0</v>
      </c>
      <c r="V14" s="474"/>
      <c r="W14" s="263">
        <f>IFERROR($D14*X14,0)</f>
        <v>0</v>
      </c>
      <c r="X14" s="474"/>
      <c r="Y14" s="263">
        <f>IFERROR($D14*Z14,0)</f>
        <v>0</v>
      </c>
      <c r="Z14" s="474"/>
      <c r="AA14" s="263">
        <f>IFERROR($D14*AB14,0)</f>
        <v>0</v>
      </c>
      <c r="AB14" s="474"/>
      <c r="AC14" s="263">
        <f>IFERROR($D14*AD14,0)</f>
        <v>0</v>
      </c>
      <c r="AD14" s="474"/>
      <c r="AE14" s="263">
        <f>IFERROR($D14*AF14,0)</f>
        <v>0</v>
      </c>
      <c r="AF14" s="474"/>
      <c r="AG14" s="263">
        <f>IFERROR($D14*AH14,0)</f>
        <v>0</v>
      </c>
      <c r="AH14" s="474"/>
      <c r="AI14" s="263">
        <f>IFERROR($D14*AJ14,0)</f>
        <v>0</v>
      </c>
      <c r="AJ14" s="474"/>
      <c r="AK14" s="263">
        <f>IFERROR($D14*AL14,0)</f>
        <v>0</v>
      </c>
      <c r="AL14" s="474"/>
      <c r="AM14" s="263">
        <f>IFERROR($D14*AN14,0)</f>
        <v>0</v>
      </c>
      <c r="AN14" s="474"/>
      <c r="AO14" s="263">
        <f>IFERROR($D14*AP14,0)</f>
        <v>0</v>
      </c>
      <c r="AP14" s="474"/>
      <c r="AQ14" s="263">
        <f>IFERROR($D14*AR14,0)</f>
        <v>0</v>
      </c>
      <c r="AR14" s="474"/>
      <c r="AS14" s="263">
        <f>IFERROR($D14*AT14,0)</f>
        <v>0</v>
      </c>
      <c r="AT14" s="474"/>
      <c r="AU14" s="263">
        <f>IFERROR($D14*AV14,0)</f>
        <v>0</v>
      </c>
      <c r="AV14" s="474"/>
      <c r="AW14" s="263">
        <f>IFERROR($D14*AX14,0)</f>
        <v>0</v>
      </c>
      <c r="AX14" s="474"/>
      <c r="AY14" s="263">
        <f>IFERROR($D14*AZ14,0)</f>
        <v>0</v>
      </c>
      <c r="AZ14" s="474"/>
      <c r="BA14" s="263">
        <f>IFERROR($D14*BB14,0)</f>
        <v>0</v>
      </c>
      <c r="BB14" s="474"/>
      <c r="BC14" s="263">
        <f>IFERROR($D14*BD14,0)</f>
        <v>0</v>
      </c>
      <c r="BD14" s="474"/>
      <c r="BE14" s="263">
        <f>IFERROR($D14*BF14,0)</f>
        <v>0</v>
      </c>
      <c r="BF14" s="474"/>
      <c r="BG14" s="263">
        <f>IFERROR($D14*BH14,0)</f>
        <v>0</v>
      </c>
      <c r="BH14" s="474"/>
      <c r="BI14" s="263">
        <f>IFERROR($D14*BJ14,0)</f>
        <v>0</v>
      </c>
      <c r="BJ14" s="474"/>
      <c r="BK14" s="263">
        <f>IFERROR($D14*BL14,0)</f>
        <v>0</v>
      </c>
      <c r="BL14" s="474"/>
      <c r="BM14" s="263">
        <f>IFERROR($D14*BN14,0)</f>
        <v>0</v>
      </c>
      <c r="BN14" s="474"/>
      <c r="BO14" s="263">
        <f>IFERROR($D14*BP14,0)</f>
        <v>0</v>
      </c>
      <c r="BP14" s="474"/>
      <c r="BQ14" s="476">
        <f t="shared" si="126"/>
        <v>0</v>
      </c>
      <c r="BR14" s="295">
        <f t="shared" si="62"/>
        <v>0</v>
      </c>
    </row>
    <row r="15" spans="2:70" ht="18" hidden="1" customHeight="1" outlineLevel="2" thickTop="1" thickBot="1">
      <c r="B15" s="210" t="s">
        <v>209</v>
      </c>
      <c r="C15" s="260" t="str">
        <f>IF(VLOOKUP(B15,'Orçamento Detalhado'!$A$11:$I$529,4,)="","",(VLOOKUP(B15,'Orçamento Detalhado'!$A$11:$I$529,4,)))</f>
        <v>Sondagens</v>
      </c>
      <c r="D15" s="261" t="str">
        <f>IF(B15="","",VLOOKUP($B15,'Orçamento Detalhado'!$A$11:$J$529,10,))</f>
        <v/>
      </c>
      <c r="E15" s="262">
        <f t="shared" si="61"/>
        <v>0</v>
      </c>
      <c r="F15" s="478">
        <v>11</v>
      </c>
      <c r="G15" s="263">
        <f>IFERROR($D15*H15,0)</f>
        <v>0</v>
      </c>
      <c r="H15" s="264"/>
      <c r="I15" s="263">
        <f>IFERROR($D15*J15,0)</f>
        <v>0</v>
      </c>
      <c r="J15" s="474"/>
      <c r="K15" s="263">
        <f>IFERROR($D15*L15,0)</f>
        <v>0</v>
      </c>
      <c r="L15" s="474"/>
      <c r="M15" s="263">
        <f>IFERROR($D15*N15,0)</f>
        <v>0</v>
      </c>
      <c r="N15" s="474"/>
      <c r="O15" s="263">
        <f>IFERROR($D15*P15,0)</f>
        <v>0</v>
      </c>
      <c r="P15" s="474"/>
      <c r="Q15" s="263">
        <f>IFERROR($D15*R15,0)</f>
        <v>0</v>
      </c>
      <c r="R15" s="474"/>
      <c r="S15" s="263">
        <f>IFERROR($D15*T15,0)</f>
        <v>0</v>
      </c>
      <c r="T15" s="474"/>
      <c r="U15" s="263">
        <f>IFERROR($D15*V15,0)</f>
        <v>0</v>
      </c>
      <c r="V15" s="474"/>
      <c r="W15" s="263">
        <f>IFERROR($D15*X15,0)</f>
        <v>0</v>
      </c>
      <c r="X15" s="474"/>
      <c r="Y15" s="263">
        <f>IFERROR($D15*Z15,0)</f>
        <v>0</v>
      </c>
      <c r="Z15" s="474"/>
      <c r="AA15" s="263">
        <f>IFERROR($D15*AB15,0)</f>
        <v>0</v>
      </c>
      <c r="AB15" s="474"/>
      <c r="AC15" s="263">
        <f>IFERROR($D15*AD15,0)</f>
        <v>0</v>
      </c>
      <c r="AD15" s="474"/>
      <c r="AE15" s="263">
        <f>IFERROR($D15*AF15,0)</f>
        <v>0</v>
      </c>
      <c r="AF15" s="474"/>
      <c r="AG15" s="263">
        <f>IFERROR($D15*AH15,0)</f>
        <v>0</v>
      </c>
      <c r="AH15" s="474"/>
      <c r="AI15" s="263">
        <f>IFERROR($D15*AJ15,0)</f>
        <v>0</v>
      </c>
      <c r="AJ15" s="474"/>
      <c r="AK15" s="263">
        <f>IFERROR($D15*AL15,0)</f>
        <v>0</v>
      </c>
      <c r="AL15" s="474"/>
      <c r="AM15" s="263">
        <f>IFERROR($D15*AN15,0)</f>
        <v>0</v>
      </c>
      <c r="AN15" s="474"/>
      <c r="AO15" s="263">
        <f>IFERROR($D15*AP15,0)</f>
        <v>0</v>
      </c>
      <c r="AP15" s="474"/>
      <c r="AQ15" s="263">
        <f>IFERROR($D15*AR15,0)</f>
        <v>0</v>
      </c>
      <c r="AR15" s="474"/>
      <c r="AS15" s="263">
        <f>IFERROR($D15*AT15,0)</f>
        <v>0</v>
      </c>
      <c r="AT15" s="474"/>
      <c r="AU15" s="263">
        <f>IFERROR($D15*AV15,0)</f>
        <v>0</v>
      </c>
      <c r="AV15" s="474"/>
      <c r="AW15" s="263">
        <f>IFERROR($D15*AX15,0)</f>
        <v>0</v>
      </c>
      <c r="AX15" s="474"/>
      <c r="AY15" s="263">
        <f>IFERROR($D15*AZ15,0)</f>
        <v>0</v>
      </c>
      <c r="AZ15" s="474"/>
      <c r="BA15" s="263">
        <f>IFERROR($D15*BB15,0)</f>
        <v>0</v>
      </c>
      <c r="BB15" s="474"/>
      <c r="BC15" s="263">
        <f>IFERROR($D15*BD15,0)</f>
        <v>0</v>
      </c>
      <c r="BD15" s="474"/>
      <c r="BE15" s="263">
        <f>IFERROR($D15*BF15,0)</f>
        <v>0</v>
      </c>
      <c r="BF15" s="474"/>
      <c r="BG15" s="263">
        <f>IFERROR($D15*BH15,0)</f>
        <v>0</v>
      </c>
      <c r="BH15" s="474"/>
      <c r="BI15" s="263">
        <f>IFERROR($D15*BJ15,0)</f>
        <v>0</v>
      </c>
      <c r="BJ15" s="474"/>
      <c r="BK15" s="263">
        <f>IFERROR($D15*BL15,0)</f>
        <v>0</v>
      </c>
      <c r="BL15" s="474"/>
      <c r="BM15" s="263">
        <f>IFERROR($D15*BN15,0)</f>
        <v>0</v>
      </c>
      <c r="BN15" s="474"/>
      <c r="BO15" s="263">
        <f>IFERROR($D15*BP15,0)</f>
        <v>0</v>
      </c>
      <c r="BP15" s="474"/>
      <c r="BQ15" s="476">
        <f t="shared" si="126"/>
        <v>0</v>
      </c>
      <c r="BR15" s="295">
        <f t="shared" si="62"/>
        <v>0</v>
      </c>
    </row>
    <row r="16" spans="2:70" ht="18" hidden="1" customHeight="1" outlineLevel="2" thickTop="1" thickBot="1">
      <c r="B16" s="210" t="s">
        <v>211</v>
      </c>
      <c r="C16" s="260" t="str">
        <f>IF(VLOOKUP(B16,'Orçamento Detalhado'!$A$11:$I$529,4,)="","",(VLOOKUP(B16,'Orçamento Detalhado'!$A$11:$I$529,4,)))</f>
        <v>Levantamento Planialtimetrico</v>
      </c>
      <c r="D16" s="261" t="str">
        <f>IF(B16="","",VLOOKUP($B16,'Orçamento Detalhado'!$A$11:$J$529,10,))</f>
        <v/>
      </c>
      <c r="E16" s="262">
        <f t="shared" si="61"/>
        <v>0</v>
      </c>
      <c r="F16" s="478">
        <v>12</v>
      </c>
      <c r="G16" s="263">
        <f>IFERROR($D16*H16,0)</f>
        <v>0</v>
      </c>
      <c r="H16" s="264"/>
      <c r="I16" s="263">
        <f>IFERROR($D16*J16,0)</f>
        <v>0</v>
      </c>
      <c r="J16" s="474"/>
      <c r="K16" s="263">
        <f>IFERROR($D16*L16,0)</f>
        <v>0</v>
      </c>
      <c r="L16" s="474"/>
      <c r="M16" s="263">
        <f>IFERROR($D16*N16,0)</f>
        <v>0</v>
      </c>
      <c r="N16" s="474"/>
      <c r="O16" s="263">
        <f>IFERROR($D16*P16,0)</f>
        <v>0</v>
      </c>
      <c r="P16" s="474"/>
      <c r="Q16" s="263">
        <f>IFERROR($D16*R16,0)</f>
        <v>0</v>
      </c>
      <c r="R16" s="474"/>
      <c r="S16" s="263">
        <f>IFERROR($D16*T16,0)</f>
        <v>0</v>
      </c>
      <c r="T16" s="474"/>
      <c r="U16" s="263">
        <f>IFERROR($D16*V16,0)</f>
        <v>0</v>
      </c>
      <c r="V16" s="474"/>
      <c r="W16" s="263">
        <f>IFERROR($D16*X16,0)</f>
        <v>0</v>
      </c>
      <c r="X16" s="474"/>
      <c r="Y16" s="263">
        <f>IFERROR($D16*Z16,0)</f>
        <v>0</v>
      </c>
      <c r="Z16" s="474"/>
      <c r="AA16" s="263">
        <f>IFERROR($D16*AB16,0)</f>
        <v>0</v>
      </c>
      <c r="AB16" s="474"/>
      <c r="AC16" s="263">
        <f>IFERROR($D16*AD16,0)</f>
        <v>0</v>
      </c>
      <c r="AD16" s="474"/>
      <c r="AE16" s="263">
        <f>IFERROR($D16*AF16,0)</f>
        <v>0</v>
      </c>
      <c r="AF16" s="474"/>
      <c r="AG16" s="263">
        <f>IFERROR($D16*AH16,0)</f>
        <v>0</v>
      </c>
      <c r="AH16" s="474"/>
      <c r="AI16" s="263">
        <f>IFERROR($D16*AJ16,0)</f>
        <v>0</v>
      </c>
      <c r="AJ16" s="474"/>
      <c r="AK16" s="263">
        <f>IFERROR($D16*AL16,0)</f>
        <v>0</v>
      </c>
      <c r="AL16" s="474"/>
      <c r="AM16" s="263">
        <f>IFERROR($D16*AN16,0)</f>
        <v>0</v>
      </c>
      <c r="AN16" s="474"/>
      <c r="AO16" s="263">
        <f>IFERROR($D16*AP16,0)</f>
        <v>0</v>
      </c>
      <c r="AP16" s="474"/>
      <c r="AQ16" s="263">
        <f>IFERROR($D16*AR16,0)</f>
        <v>0</v>
      </c>
      <c r="AR16" s="474"/>
      <c r="AS16" s="263">
        <f>IFERROR($D16*AT16,0)</f>
        <v>0</v>
      </c>
      <c r="AT16" s="474"/>
      <c r="AU16" s="263">
        <f>IFERROR($D16*AV16,0)</f>
        <v>0</v>
      </c>
      <c r="AV16" s="474"/>
      <c r="AW16" s="263">
        <f>IFERROR($D16*AX16,0)</f>
        <v>0</v>
      </c>
      <c r="AX16" s="474"/>
      <c r="AY16" s="263">
        <f>IFERROR($D16*AZ16,0)</f>
        <v>0</v>
      </c>
      <c r="AZ16" s="474"/>
      <c r="BA16" s="263">
        <f>IFERROR($D16*BB16,0)</f>
        <v>0</v>
      </c>
      <c r="BB16" s="474"/>
      <c r="BC16" s="263">
        <f>IFERROR($D16*BD16,0)</f>
        <v>0</v>
      </c>
      <c r="BD16" s="474"/>
      <c r="BE16" s="263">
        <f>IFERROR($D16*BF16,0)</f>
        <v>0</v>
      </c>
      <c r="BF16" s="474"/>
      <c r="BG16" s="263">
        <f>IFERROR($D16*BH16,0)</f>
        <v>0</v>
      </c>
      <c r="BH16" s="474"/>
      <c r="BI16" s="263">
        <f>IFERROR($D16*BJ16,0)</f>
        <v>0</v>
      </c>
      <c r="BJ16" s="474"/>
      <c r="BK16" s="263">
        <f>IFERROR($D16*BL16,0)</f>
        <v>0</v>
      </c>
      <c r="BL16" s="474"/>
      <c r="BM16" s="263">
        <f>IFERROR($D16*BN16,0)</f>
        <v>0</v>
      </c>
      <c r="BN16" s="474"/>
      <c r="BO16" s="263">
        <f>IFERROR($D16*BP16,0)</f>
        <v>0</v>
      </c>
      <c r="BP16" s="474"/>
      <c r="BQ16" s="476">
        <f t="shared" si="126"/>
        <v>0</v>
      </c>
      <c r="BR16" s="295">
        <f t="shared" si="62"/>
        <v>0</v>
      </c>
    </row>
    <row r="17" spans="2:70" ht="18" hidden="1" customHeight="1" outlineLevel="2" thickTop="1" thickBot="1">
      <c r="B17" s="210" t="s">
        <v>213</v>
      </c>
      <c r="C17" s="260" t="str">
        <f>IF(VLOOKUP(B17,'Orçamento Detalhado'!$A$11:$I$529,4,)="","",(VLOOKUP(B17,'Orçamento Detalhado'!$A$11:$I$529,4,)))</f>
        <v>Laudo de Vizinhaça</v>
      </c>
      <c r="D17" s="261" t="str">
        <f>IF(B17="","",VLOOKUP($B17,'Orçamento Detalhado'!$A$11:$J$529,10,))</f>
        <v/>
      </c>
      <c r="E17" s="262">
        <f t="shared" si="61"/>
        <v>0</v>
      </c>
      <c r="F17" s="478">
        <v>13</v>
      </c>
      <c r="G17" s="263">
        <f>IFERROR($D17*H17,0)</f>
        <v>0</v>
      </c>
      <c r="H17" s="264"/>
      <c r="I17" s="263">
        <f>IFERROR($D17*J17,0)</f>
        <v>0</v>
      </c>
      <c r="J17" s="474"/>
      <c r="K17" s="263">
        <f>IFERROR($D17*L17,0)</f>
        <v>0</v>
      </c>
      <c r="L17" s="474"/>
      <c r="M17" s="263">
        <f>IFERROR($D17*N17,0)</f>
        <v>0</v>
      </c>
      <c r="N17" s="474"/>
      <c r="O17" s="263">
        <f>IFERROR($D17*P17,0)</f>
        <v>0</v>
      </c>
      <c r="P17" s="474"/>
      <c r="Q17" s="263">
        <f>IFERROR($D17*R17,0)</f>
        <v>0</v>
      </c>
      <c r="R17" s="474"/>
      <c r="S17" s="263">
        <f>IFERROR($D17*T17,0)</f>
        <v>0</v>
      </c>
      <c r="T17" s="474"/>
      <c r="U17" s="263">
        <f>IFERROR($D17*V17,0)</f>
        <v>0</v>
      </c>
      <c r="V17" s="474"/>
      <c r="W17" s="263">
        <f>IFERROR($D17*X17,0)</f>
        <v>0</v>
      </c>
      <c r="X17" s="474"/>
      <c r="Y17" s="263">
        <f>IFERROR($D17*Z17,0)</f>
        <v>0</v>
      </c>
      <c r="Z17" s="474"/>
      <c r="AA17" s="263">
        <f>IFERROR($D17*AB17,0)</f>
        <v>0</v>
      </c>
      <c r="AB17" s="474"/>
      <c r="AC17" s="263">
        <f>IFERROR($D17*AD17,0)</f>
        <v>0</v>
      </c>
      <c r="AD17" s="474"/>
      <c r="AE17" s="263">
        <f>IFERROR($D17*AF17,0)</f>
        <v>0</v>
      </c>
      <c r="AF17" s="474"/>
      <c r="AG17" s="263">
        <f>IFERROR($D17*AH17,0)</f>
        <v>0</v>
      </c>
      <c r="AH17" s="474"/>
      <c r="AI17" s="263">
        <f>IFERROR($D17*AJ17,0)</f>
        <v>0</v>
      </c>
      <c r="AJ17" s="474"/>
      <c r="AK17" s="263">
        <f>IFERROR($D17*AL17,0)</f>
        <v>0</v>
      </c>
      <c r="AL17" s="474"/>
      <c r="AM17" s="263">
        <f>IFERROR($D17*AN17,0)</f>
        <v>0</v>
      </c>
      <c r="AN17" s="474"/>
      <c r="AO17" s="263">
        <f>IFERROR($D17*AP17,0)</f>
        <v>0</v>
      </c>
      <c r="AP17" s="474"/>
      <c r="AQ17" s="263">
        <f>IFERROR($D17*AR17,0)</f>
        <v>0</v>
      </c>
      <c r="AR17" s="474"/>
      <c r="AS17" s="263">
        <f>IFERROR($D17*AT17,0)</f>
        <v>0</v>
      </c>
      <c r="AT17" s="474"/>
      <c r="AU17" s="263">
        <f>IFERROR($D17*AV17,0)</f>
        <v>0</v>
      </c>
      <c r="AV17" s="474"/>
      <c r="AW17" s="263">
        <f>IFERROR($D17*AX17,0)</f>
        <v>0</v>
      </c>
      <c r="AX17" s="474"/>
      <c r="AY17" s="263">
        <f>IFERROR($D17*AZ17,0)</f>
        <v>0</v>
      </c>
      <c r="AZ17" s="474"/>
      <c r="BA17" s="263">
        <f>IFERROR($D17*BB17,0)</f>
        <v>0</v>
      </c>
      <c r="BB17" s="474"/>
      <c r="BC17" s="263">
        <f>IFERROR($D17*BD17,0)</f>
        <v>0</v>
      </c>
      <c r="BD17" s="474"/>
      <c r="BE17" s="263">
        <f>IFERROR($D17*BF17,0)</f>
        <v>0</v>
      </c>
      <c r="BF17" s="474"/>
      <c r="BG17" s="263">
        <f>IFERROR($D17*BH17,0)</f>
        <v>0</v>
      </c>
      <c r="BH17" s="474"/>
      <c r="BI17" s="263">
        <f>IFERROR($D17*BJ17,0)</f>
        <v>0</v>
      </c>
      <c r="BJ17" s="474"/>
      <c r="BK17" s="263">
        <f>IFERROR($D17*BL17,0)</f>
        <v>0</v>
      </c>
      <c r="BL17" s="474"/>
      <c r="BM17" s="263">
        <f>IFERROR($D17*BN17,0)</f>
        <v>0</v>
      </c>
      <c r="BN17" s="474"/>
      <c r="BO17" s="263">
        <f>IFERROR($D17*BP17,0)</f>
        <v>0</v>
      </c>
      <c r="BP17" s="474"/>
      <c r="BQ17" s="476">
        <f t="shared" si="126"/>
        <v>0</v>
      </c>
      <c r="BR17" s="295">
        <f t="shared" si="62"/>
        <v>0</v>
      </c>
    </row>
    <row r="18" spans="2:70" ht="18" hidden="1" customHeight="1" outlineLevel="2" thickTop="1" thickBot="1">
      <c r="B18" s="210" t="s">
        <v>215</v>
      </c>
      <c r="C18" s="260" t="str">
        <f>IF(VLOOKUP(B18,'Orçamento Detalhado'!$A$11:$I$529,4,)="","",(VLOOKUP(B18,'Orçamento Detalhado'!$A$11:$I$529,4,)))</f>
        <v/>
      </c>
      <c r="D18" s="261" t="str">
        <f>IF(B18="","",VLOOKUP($B18,'Orçamento Detalhado'!$A$11:$J$529,10,))</f>
        <v/>
      </c>
      <c r="E18" s="262">
        <f t="shared" si="61"/>
        <v>0</v>
      </c>
      <c r="F18" s="478">
        <v>14</v>
      </c>
      <c r="G18" s="263">
        <f t="shared" ref="G18:G19" si="127">IFERROR($D18*H18,0)</f>
        <v>0</v>
      </c>
      <c r="H18" s="264"/>
      <c r="I18" s="263">
        <f t="shared" ref="I18:I19" si="128">IFERROR($D18*J18,0)</f>
        <v>0</v>
      </c>
      <c r="J18" s="474"/>
      <c r="K18" s="263">
        <f t="shared" ref="K18:K19" si="129">IFERROR($D18*L18,0)</f>
        <v>0</v>
      </c>
      <c r="L18" s="474"/>
      <c r="M18" s="263">
        <f t="shared" ref="M18:M19" si="130">IFERROR($D18*N18,0)</f>
        <v>0</v>
      </c>
      <c r="N18" s="474"/>
      <c r="O18" s="263">
        <f t="shared" ref="O18:O19" si="131">IFERROR($D18*P18,0)</f>
        <v>0</v>
      </c>
      <c r="P18" s="474"/>
      <c r="Q18" s="263">
        <f t="shared" ref="Q18:Q19" si="132">IFERROR($D18*R18,0)</f>
        <v>0</v>
      </c>
      <c r="R18" s="474"/>
      <c r="S18" s="263">
        <f t="shared" ref="S18:S19" si="133">IFERROR($D18*T18,0)</f>
        <v>0</v>
      </c>
      <c r="T18" s="474"/>
      <c r="U18" s="263">
        <f t="shared" ref="U18:U19" si="134">IFERROR($D18*V18,0)</f>
        <v>0</v>
      </c>
      <c r="V18" s="474"/>
      <c r="W18" s="263">
        <f t="shared" ref="W18:W19" si="135">IFERROR($D18*X18,0)</f>
        <v>0</v>
      </c>
      <c r="X18" s="474"/>
      <c r="Y18" s="263">
        <f t="shared" ref="Y18:Y19" si="136">IFERROR($D18*Z18,0)</f>
        <v>0</v>
      </c>
      <c r="Z18" s="474"/>
      <c r="AA18" s="263">
        <f t="shared" ref="AA18:AA19" si="137">IFERROR($D18*AB18,0)</f>
        <v>0</v>
      </c>
      <c r="AB18" s="474"/>
      <c r="AC18" s="263">
        <f t="shared" ref="AC18:AC19" si="138">IFERROR($D18*AD18,0)</f>
        <v>0</v>
      </c>
      <c r="AD18" s="474"/>
      <c r="AE18" s="263">
        <f t="shared" ref="AE18:AE19" si="139">IFERROR($D18*AF18,0)</f>
        <v>0</v>
      </c>
      <c r="AF18" s="474"/>
      <c r="AG18" s="263">
        <f t="shared" ref="AG18:AG19" si="140">IFERROR($D18*AH18,0)</f>
        <v>0</v>
      </c>
      <c r="AH18" s="474"/>
      <c r="AI18" s="263">
        <f t="shared" ref="AI18:AI19" si="141">IFERROR($D18*AJ18,0)</f>
        <v>0</v>
      </c>
      <c r="AJ18" s="474"/>
      <c r="AK18" s="263">
        <f t="shared" ref="AK18:AK19" si="142">IFERROR($D18*AL18,0)</f>
        <v>0</v>
      </c>
      <c r="AL18" s="474"/>
      <c r="AM18" s="263">
        <f t="shared" ref="AM18:AM19" si="143">IFERROR($D18*AN18,0)</f>
        <v>0</v>
      </c>
      <c r="AN18" s="474"/>
      <c r="AO18" s="263">
        <f t="shared" ref="AO18:AO19" si="144">IFERROR($D18*AP18,0)</f>
        <v>0</v>
      </c>
      <c r="AP18" s="474"/>
      <c r="AQ18" s="263">
        <f t="shared" ref="AQ18:AQ19" si="145">IFERROR($D18*AR18,0)</f>
        <v>0</v>
      </c>
      <c r="AR18" s="474"/>
      <c r="AS18" s="263">
        <f t="shared" ref="AS18:AS19" si="146">IFERROR($D18*AT18,0)</f>
        <v>0</v>
      </c>
      <c r="AT18" s="474"/>
      <c r="AU18" s="263">
        <f t="shared" ref="AU18:AU19" si="147">IFERROR($D18*AV18,0)</f>
        <v>0</v>
      </c>
      <c r="AV18" s="474"/>
      <c r="AW18" s="263">
        <f t="shared" ref="AW18:AW19" si="148">IFERROR($D18*AX18,0)</f>
        <v>0</v>
      </c>
      <c r="AX18" s="474"/>
      <c r="AY18" s="263">
        <f t="shared" ref="AY18:AY19" si="149">IFERROR($D18*AZ18,0)</f>
        <v>0</v>
      </c>
      <c r="AZ18" s="474"/>
      <c r="BA18" s="263">
        <f t="shared" ref="BA18:BA19" si="150">IFERROR($D18*BB18,0)</f>
        <v>0</v>
      </c>
      <c r="BB18" s="474"/>
      <c r="BC18" s="263">
        <f t="shared" ref="BC18:BC19" si="151">IFERROR($D18*BD18,0)</f>
        <v>0</v>
      </c>
      <c r="BD18" s="474"/>
      <c r="BE18" s="263">
        <f t="shared" ref="BE18:BE19" si="152">IFERROR($D18*BF18,0)</f>
        <v>0</v>
      </c>
      <c r="BF18" s="474"/>
      <c r="BG18" s="263">
        <f t="shared" ref="BG18:BG19" si="153">IFERROR($D18*BH18,0)</f>
        <v>0</v>
      </c>
      <c r="BH18" s="474"/>
      <c r="BI18" s="263">
        <f t="shared" ref="BI18:BI19" si="154">IFERROR($D18*BJ18,0)</f>
        <v>0</v>
      </c>
      <c r="BJ18" s="474"/>
      <c r="BK18" s="263">
        <f t="shared" ref="BK18:BK19" si="155">IFERROR($D18*BL18,0)</f>
        <v>0</v>
      </c>
      <c r="BL18" s="474"/>
      <c r="BM18" s="263">
        <f t="shared" ref="BM18:BM19" si="156">IFERROR($D18*BN18,0)</f>
        <v>0</v>
      </c>
      <c r="BN18" s="474"/>
      <c r="BO18" s="263">
        <f t="shared" ref="BO18:BO19" si="157">IFERROR($D18*BP18,0)</f>
        <v>0</v>
      </c>
      <c r="BP18" s="474"/>
      <c r="BQ18" s="476">
        <f t="shared" ref="BQ18:BQ22" si="158">SUM(BN18,BL18,BJ18,BH18,BF18,BD18,BB18,AZ18,AX18,AV18,AT18,AR18,AP18,AN18,AL18,AJ18,AH18,AF18,AD18,AB18,Z18,X18,V18,T18,R18,P18,N18,L18,J18,H18,BP18)</f>
        <v>0</v>
      </c>
      <c r="BR18" s="295">
        <f t="shared" si="62"/>
        <v>0</v>
      </c>
    </row>
    <row r="19" spans="2:70" ht="18" hidden="1" customHeight="1" outlineLevel="2" thickTop="1" thickBot="1">
      <c r="B19" s="210" t="s">
        <v>216</v>
      </c>
      <c r="C19" s="260" t="str">
        <f>IF(VLOOKUP(B19,'Orçamento Detalhado'!$A$11:$I$529,4,)="","",(VLOOKUP(B19,'Orçamento Detalhado'!$A$11:$I$529,4,)))</f>
        <v/>
      </c>
      <c r="D19" s="261" t="str">
        <f>IF(B19="","",VLOOKUP($B19,'Orçamento Detalhado'!$A$11:$J$529,10,))</f>
        <v/>
      </c>
      <c r="E19" s="262">
        <f t="shared" si="61"/>
        <v>0</v>
      </c>
      <c r="F19" s="478">
        <v>15</v>
      </c>
      <c r="G19" s="263">
        <f t="shared" si="127"/>
        <v>0</v>
      </c>
      <c r="H19" s="264"/>
      <c r="I19" s="263">
        <f t="shared" si="128"/>
        <v>0</v>
      </c>
      <c r="J19" s="474"/>
      <c r="K19" s="263">
        <f t="shared" si="129"/>
        <v>0</v>
      </c>
      <c r="L19" s="474"/>
      <c r="M19" s="263">
        <f t="shared" si="130"/>
        <v>0</v>
      </c>
      <c r="N19" s="474"/>
      <c r="O19" s="263">
        <f t="shared" si="131"/>
        <v>0</v>
      </c>
      <c r="P19" s="474"/>
      <c r="Q19" s="263">
        <f t="shared" si="132"/>
        <v>0</v>
      </c>
      <c r="R19" s="474"/>
      <c r="S19" s="263">
        <f t="shared" si="133"/>
        <v>0</v>
      </c>
      <c r="T19" s="474"/>
      <c r="U19" s="263">
        <f t="shared" si="134"/>
        <v>0</v>
      </c>
      <c r="V19" s="474"/>
      <c r="W19" s="263">
        <f t="shared" si="135"/>
        <v>0</v>
      </c>
      <c r="X19" s="474"/>
      <c r="Y19" s="263">
        <f t="shared" si="136"/>
        <v>0</v>
      </c>
      <c r="Z19" s="474"/>
      <c r="AA19" s="263">
        <f t="shared" si="137"/>
        <v>0</v>
      </c>
      <c r="AB19" s="474"/>
      <c r="AC19" s="263">
        <f t="shared" si="138"/>
        <v>0</v>
      </c>
      <c r="AD19" s="474"/>
      <c r="AE19" s="263">
        <f t="shared" si="139"/>
        <v>0</v>
      </c>
      <c r="AF19" s="474"/>
      <c r="AG19" s="263">
        <f t="shared" si="140"/>
        <v>0</v>
      </c>
      <c r="AH19" s="474"/>
      <c r="AI19" s="263">
        <f t="shared" si="141"/>
        <v>0</v>
      </c>
      <c r="AJ19" s="474"/>
      <c r="AK19" s="263">
        <f t="shared" si="142"/>
        <v>0</v>
      </c>
      <c r="AL19" s="474"/>
      <c r="AM19" s="263">
        <f t="shared" si="143"/>
        <v>0</v>
      </c>
      <c r="AN19" s="474"/>
      <c r="AO19" s="263">
        <f t="shared" si="144"/>
        <v>0</v>
      </c>
      <c r="AP19" s="474"/>
      <c r="AQ19" s="263">
        <f t="shared" si="145"/>
        <v>0</v>
      </c>
      <c r="AR19" s="474"/>
      <c r="AS19" s="263">
        <f t="shared" si="146"/>
        <v>0</v>
      </c>
      <c r="AT19" s="474"/>
      <c r="AU19" s="263">
        <f t="shared" si="147"/>
        <v>0</v>
      </c>
      <c r="AV19" s="474"/>
      <c r="AW19" s="263">
        <f t="shared" si="148"/>
        <v>0</v>
      </c>
      <c r="AX19" s="474"/>
      <c r="AY19" s="263">
        <f t="shared" si="149"/>
        <v>0</v>
      </c>
      <c r="AZ19" s="474"/>
      <c r="BA19" s="263">
        <f t="shared" si="150"/>
        <v>0</v>
      </c>
      <c r="BB19" s="474"/>
      <c r="BC19" s="263">
        <f t="shared" si="151"/>
        <v>0</v>
      </c>
      <c r="BD19" s="474"/>
      <c r="BE19" s="263">
        <f t="shared" si="152"/>
        <v>0</v>
      </c>
      <c r="BF19" s="474"/>
      <c r="BG19" s="263">
        <f t="shared" si="153"/>
        <v>0</v>
      </c>
      <c r="BH19" s="474"/>
      <c r="BI19" s="263">
        <f t="shared" si="154"/>
        <v>0</v>
      </c>
      <c r="BJ19" s="474"/>
      <c r="BK19" s="263">
        <f t="shared" si="155"/>
        <v>0</v>
      </c>
      <c r="BL19" s="474"/>
      <c r="BM19" s="263">
        <f t="shared" si="156"/>
        <v>0</v>
      </c>
      <c r="BN19" s="474"/>
      <c r="BO19" s="263">
        <f t="shared" si="157"/>
        <v>0</v>
      </c>
      <c r="BP19" s="474"/>
      <c r="BQ19" s="476">
        <f t="shared" si="158"/>
        <v>0</v>
      </c>
      <c r="BR19" s="295">
        <f t="shared" si="62"/>
        <v>0</v>
      </c>
    </row>
    <row r="20" spans="2:70" ht="18" hidden="1" customHeight="1" outlineLevel="2" thickTop="1" thickBot="1">
      <c r="B20" s="210" t="s">
        <v>217</v>
      </c>
      <c r="C20" s="260" t="str">
        <f>IF(VLOOKUP(B20,'Orçamento Detalhado'!$A$11:$I$529,4,)="","",(VLOOKUP(B20,'Orçamento Detalhado'!$A$11:$I$529,4,)))</f>
        <v/>
      </c>
      <c r="D20" s="261" t="str">
        <f>IF(B20="","",VLOOKUP($B20,'Orçamento Detalhado'!$A$11:$J$529,10,))</f>
        <v/>
      </c>
      <c r="E20" s="262">
        <f t="shared" si="61"/>
        <v>0</v>
      </c>
      <c r="F20" s="478">
        <v>16</v>
      </c>
      <c r="G20" s="263">
        <f t="shared" ref="G20:G22" si="159">IFERROR($D20*H20,0)</f>
        <v>0</v>
      </c>
      <c r="H20" s="264"/>
      <c r="I20" s="263">
        <f t="shared" ref="I20:I22" si="160">IFERROR($D20*J20,0)</f>
        <v>0</v>
      </c>
      <c r="J20" s="474"/>
      <c r="K20" s="263">
        <f t="shared" ref="K20:K22" si="161">IFERROR($D20*L20,0)</f>
        <v>0</v>
      </c>
      <c r="L20" s="474"/>
      <c r="M20" s="263">
        <f t="shared" ref="M20:M22" si="162">IFERROR($D20*N20,0)</f>
        <v>0</v>
      </c>
      <c r="N20" s="474"/>
      <c r="O20" s="263">
        <f t="shared" ref="O20:O22" si="163">IFERROR($D20*P20,0)</f>
        <v>0</v>
      </c>
      <c r="P20" s="474"/>
      <c r="Q20" s="263">
        <f t="shared" ref="Q20:Q22" si="164">IFERROR($D20*R20,0)</f>
        <v>0</v>
      </c>
      <c r="R20" s="474"/>
      <c r="S20" s="263">
        <f t="shared" ref="S20:S22" si="165">IFERROR($D20*T20,0)</f>
        <v>0</v>
      </c>
      <c r="T20" s="474"/>
      <c r="U20" s="263">
        <f t="shared" ref="U20:U22" si="166">IFERROR($D20*V20,0)</f>
        <v>0</v>
      </c>
      <c r="V20" s="474"/>
      <c r="W20" s="263">
        <f t="shared" ref="W20:W22" si="167">IFERROR($D20*X20,0)</f>
        <v>0</v>
      </c>
      <c r="X20" s="474"/>
      <c r="Y20" s="263">
        <f t="shared" ref="Y20:Y22" si="168">IFERROR($D20*Z20,0)</f>
        <v>0</v>
      </c>
      <c r="Z20" s="474"/>
      <c r="AA20" s="263">
        <f t="shared" ref="AA20:AA22" si="169">IFERROR($D20*AB20,0)</f>
        <v>0</v>
      </c>
      <c r="AB20" s="474"/>
      <c r="AC20" s="263">
        <f t="shared" ref="AC20:AC22" si="170">IFERROR($D20*AD20,0)</f>
        <v>0</v>
      </c>
      <c r="AD20" s="474"/>
      <c r="AE20" s="263">
        <f t="shared" ref="AE20:AE22" si="171">IFERROR($D20*AF20,0)</f>
        <v>0</v>
      </c>
      <c r="AF20" s="474"/>
      <c r="AG20" s="263">
        <f t="shared" ref="AG20:AG22" si="172">IFERROR($D20*AH20,0)</f>
        <v>0</v>
      </c>
      <c r="AH20" s="474"/>
      <c r="AI20" s="263">
        <f t="shared" ref="AI20:AI22" si="173">IFERROR($D20*AJ20,0)</f>
        <v>0</v>
      </c>
      <c r="AJ20" s="474"/>
      <c r="AK20" s="263">
        <f t="shared" ref="AK20:AK22" si="174">IFERROR($D20*AL20,0)</f>
        <v>0</v>
      </c>
      <c r="AL20" s="474"/>
      <c r="AM20" s="263">
        <f t="shared" ref="AM20:AM22" si="175">IFERROR($D20*AN20,0)</f>
        <v>0</v>
      </c>
      <c r="AN20" s="474"/>
      <c r="AO20" s="263">
        <f t="shared" ref="AO20:AO22" si="176">IFERROR($D20*AP20,0)</f>
        <v>0</v>
      </c>
      <c r="AP20" s="474"/>
      <c r="AQ20" s="263">
        <f t="shared" ref="AQ20:AQ22" si="177">IFERROR($D20*AR20,0)</f>
        <v>0</v>
      </c>
      <c r="AR20" s="474"/>
      <c r="AS20" s="263">
        <f t="shared" ref="AS20:AS22" si="178">IFERROR($D20*AT20,0)</f>
        <v>0</v>
      </c>
      <c r="AT20" s="474"/>
      <c r="AU20" s="263">
        <f t="shared" ref="AU20:AU22" si="179">IFERROR($D20*AV20,0)</f>
        <v>0</v>
      </c>
      <c r="AV20" s="474"/>
      <c r="AW20" s="263">
        <f t="shared" ref="AW20:AW22" si="180">IFERROR($D20*AX20,0)</f>
        <v>0</v>
      </c>
      <c r="AX20" s="474"/>
      <c r="AY20" s="263">
        <f t="shared" ref="AY20:AY22" si="181">IFERROR($D20*AZ20,0)</f>
        <v>0</v>
      </c>
      <c r="AZ20" s="474"/>
      <c r="BA20" s="263">
        <f t="shared" ref="BA20:BA22" si="182">IFERROR($D20*BB20,0)</f>
        <v>0</v>
      </c>
      <c r="BB20" s="474"/>
      <c r="BC20" s="263">
        <f t="shared" ref="BC20:BC22" si="183">IFERROR($D20*BD20,0)</f>
        <v>0</v>
      </c>
      <c r="BD20" s="474"/>
      <c r="BE20" s="263">
        <f t="shared" ref="BE20:BE22" si="184">IFERROR($D20*BF20,0)</f>
        <v>0</v>
      </c>
      <c r="BF20" s="474"/>
      <c r="BG20" s="263">
        <f t="shared" ref="BG20:BG22" si="185">IFERROR($D20*BH20,0)</f>
        <v>0</v>
      </c>
      <c r="BH20" s="474"/>
      <c r="BI20" s="263">
        <f t="shared" ref="BI20:BI22" si="186">IFERROR($D20*BJ20,0)</f>
        <v>0</v>
      </c>
      <c r="BJ20" s="474"/>
      <c r="BK20" s="263">
        <f t="shared" ref="BK20:BK22" si="187">IFERROR($D20*BL20,0)</f>
        <v>0</v>
      </c>
      <c r="BL20" s="474"/>
      <c r="BM20" s="263">
        <f t="shared" ref="BM20:BM22" si="188">IFERROR($D20*BN20,0)</f>
        <v>0</v>
      </c>
      <c r="BN20" s="474"/>
      <c r="BO20" s="263">
        <f t="shared" ref="BO20:BO22" si="189">IFERROR($D20*BP20,0)</f>
        <v>0</v>
      </c>
      <c r="BP20" s="474"/>
      <c r="BQ20" s="476">
        <f t="shared" si="158"/>
        <v>0</v>
      </c>
      <c r="BR20" s="295">
        <f t="shared" si="62"/>
        <v>0</v>
      </c>
    </row>
    <row r="21" spans="2:70" ht="18" hidden="1" customHeight="1" outlineLevel="2" thickTop="1" thickBot="1">
      <c r="B21" s="210" t="s">
        <v>218</v>
      </c>
      <c r="C21" s="260" t="str">
        <f>IF(VLOOKUP(B21,'Orçamento Detalhado'!$A$11:$I$529,4,)="","",(VLOOKUP(B21,'Orçamento Detalhado'!$A$11:$I$529,4,)))</f>
        <v/>
      </c>
      <c r="D21" s="261" t="str">
        <f>IF(B21="","",VLOOKUP($B21,'Orçamento Detalhado'!$A$11:$J$529,10,))</f>
        <v/>
      </c>
      <c r="E21" s="262">
        <f t="shared" si="61"/>
        <v>0</v>
      </c>
      <c r="F21" s="478">
        <v>17</v>
      </c>
      <c r="G21" s="263">
        <f t="shared" si="159"/>
        <v>0</v>
      </c>
      <c r="H21" s="264"/>
      <c r="I21" s="263">
        <f t="shared" si="160"/>
        <v>0</v>
      </c>
      <c r="J21" s="474"/>
      <c r="K21" s="263">
        <f t="shared" si="161"/>
        <v>0</v>
      </c>
      <c r="L21" s="474"/>
      <c r="M21" s="263">
        <f t="shared" si="162"/>
        <v>0</v>
      </c>
      <c r="N21" s="474"/>
      <c r="O21" s="263">
        <f t="shared" si="163"/>
        <v>0</v>
      </c>
      <c r="P21" s="474"/>
      <c r="Q21" s="263">
        <f t="shared" si="164"/>
        <v>0</v>
      </c>
      <c r="R21" s="474"/>
      <c r="S21" s="263">
        <f t="shared" si="165"/>
        <v>0</v>
      </c>
      <c r="T21" s="474"/>
      <c r="U21" s="263">
        <f t="shared" si="166"/>
        <v>0</v>
      </c>
      <c r="V21" s="474"/>
      <c r="W21" s="263">
        <f t="shared" si="167"/>
        <v>0</v>
      </c>
      <c r="X21" s="474"/>
      <c r="Y21" s="263">
        <f t="shared" si="168"/>
        <v>0</v>
      </c>
      <c r="Z21" s="474"/>
      <c r="AA21" s="263">
        <f t="shared" si="169"/>
        <v>0</v>
      </c>
      <c r="AB21" s="474"/>
      <c r="AC21" s="263">
        <f t="shared" si="170"/>
        <v>0</v>
      </c>
      <c r="AD21" s="474"/>
      <c r="AE21" s="263">
        <f t="shared" si="171"/>
        <v>0</v>
      </c>
      <c r="AF21" s="474"/>
      <c r="AG21" s="263">
        <f t="shared" si="172"/>
        <v>0</v>
      </c>
      <c r="AH21" s="474"/>
      <c r="AI21" s="263">
        <f t="shared" si="173"/>
        <v>0</v>
      </c>
      <c r="AJ21" s="474"/>
      <c r="AK21" s="263">
        <f t="shared" si="174"/>
        <v>0</v>
      </c>
      <c r="AL21" s="474"/>
      <c r="AM21" s="263">
        <f t="shared" si="175"/>
        <v>0</v>
      </c>
      <c r="AN21" s="474"/>
      <c r="AO21" s="263">
        <f t="shared" si="176"/>
        <v>0</v>
      </c>
      <c r="AP21" s="474"/>
      <c r="AQ21" s="263">
        <f t="shared" si="177"/>
        <v>0</v>
      </c>
      <c r="AR21" s="474"/>
      <c r="AS21" s="263">
        <f t="shared" si="178"/>
        <v>0</v>
      </c>
      <c r="AT21" s="474"/>
      <c r="AU21" s="263">
        <f t="shared" si="179"/>
        <v>0</v>
      </c>
      <c r="AV21" s="474"/>
      <c r="AW21" s="263">
        <f t="shared" si="180"/>
        <v>0</v>
      </c>
      <c r="AX21" s="474"/>
      <c r="AY21" s="263">
        <f t="shared" si="181"/>
        <v>0</v>
      </c>
      <c r="AZ21" s="474"/>
      <c r="BA21" s="263">
        <f t="shared" si="182"/>
        <v>0</v>
      </c>
      <c r="BB21" s="474"/>
      <c r="BC21" s="263">
        <f t="shared" si="183"/>
        <v>0</v>
      </c>
      <c r="BD21" s="474"/>
      <c r="BE21" s="263">
        <f t="shared" si="184"/>
        <v>0</v>
      </c>
      <c r="BF21" s="474"/>
      <c r="BG21" s="263">
        <f t="shared" si="185"/>
        <v>0</v>
      </c>
      <c r="BH21" s="474"/>
      <c r="BI21" s="263">
        <f t="shared" si="186"/>
        <v>0</v>
      </c>
      <c r="BJ21" s="474"/>
      <c r="BK21" s="263">
        <f t="shared" si="187"/>
        <v>0</v>
      </c>
      <c r="BL21" s="474"/>
      <c r="BM21" s="263">
        <f t="shared" si="188"/>
        <v>0</v>
      </c>
      <c r="BN21" s="474"/>
      <c r="BO21" s="263">
        <f t="shared" si="189"/>
        <v>0</v>
      </c>
      <c r="BP21" s="474"/>
      <c r="BQ21" s="476">
        <f t="shared" si="158"/>
        <v>0</v>
      </c>
      <c r="BR21" s="295">
        <f t="shared" si="62"/>
        <v>0</v>
      </c>
    </row>
    <row r="22" spans="2:70" ht="18" hidden="1" customHeight="1" outlineLevel="2" thickTop="1" thickBot="1">
      <c r="B22" s="210" t="s">
        <v>219</v>
      </c>
      <c r="C22" s="260" t="str">
        <f>IF(VLOOKUP(B22,'Orçamento Detalhado'!$A$11:$I$529,4,)="","",(VLOOKUP(B22,'Orçamento Detalhado'!$A$11:$I$529,4,)))</f>
        <v/>
      </c>
      <c r="D22" s="261" t="str">
        <f>IF(B22="","",VLOOKUP($B22,'Orçamento Detalhado'!$A$11:$J$529,10,))</f>
        <v/>
      </c>
      <c r="E22" s="262">
        <f t="shared" si="61"/>
        <v>0</v>
      </c>
      <c r="F22" s="478">
        <v>18</v>
      </c>
      <c r="G22" s="263">
        <f t="shared" si="159"/>
        <v>0</v>
      </c>
      <c r="H22" s="264"/>
      <c r="I22" s="263">
        <f t="shared" si="160"/>
        <v>0</v>
      </c>
      <c r="J22" s="474"/>
      <c r="K22" s="263">
        <f t="shared" si="161"/>
        <v>0</v>
      </c>
      <c r="L22" s="474"/>
      <c r="M22" s="263">
        <f t="shared" si="162"/>
        <v>0</v>
      </c>
      <c r="N22" s="474"/>
      <c r="O22" s="263">
        <f t="shared" si="163"/>
        <v>0</v>
      </c>
      <c r="P22" s="474"/>
      <c r="Q22" s="263">
        <f t="shared" si="164"/>
        <v>0</v>
      </c>
      <c r="R22" s="474"/>
      <c r="S22" s="263">
        <f t="shared" si="165"/>
        <v>0</v>
      </c>
      <c r="T22" s="474"/>
      <c r="U22" s="263">
        <f t="shared" si="166"/>
        <v>0</v>
      </c>
      <c r="V22" s="474"/>
      <c r="W22" s="263">
        <f t="shared" si="167"/>
        <v>0</v>
      </c>
      <c r="X22" s="474"/>
      <c r="Y22" s="263">
        <f t="shared" si="168"/>
        <v>0</v>
      </c>
      <c r="Z22" s="474"/>
      <c r="AA22" s="263">
        <f t="shared" si="169"/>
        <v>0</v>
      </c>
      <c r="AB22" s="474"/>
      <c r="AC22" s="263">
        <f t="shared" si="170"/>
        <v>0</v>
      </c>
      <c r="AD22" s="474"/>
      <c r="AE22" s="263">
        <f t="shared" si="171"/>
        <v>0</v>
      </c>
      <c r="AF22" s="474"/>
      <c r="AG22" s="263">
        <f t="shared" si="172"/>
        <v>0</v>
      </c>
      <c r="AH22" s="474"/>
      <c r="AI22" s="263">
        <f t="shared" si="173"/>
        <v>0</v>
      </c>
      <c r="AJ22" s="474"/>
      <c r="AK22" s="263">
        <f t="shared" si="174"/>
        <v>0</v>
      </c>
      <c r="AL22" s="474"/>
      <c r="AM22" s="263">
        <f t="shared" si="175"/>
        <v>0</v>
      </c>
      <c r="AN22" s="474"/>
      <c r="AO22" s="263">
        <f t="shared" si="176"/>
        <v>0</v>
      </c>
      <c r="AP22" s="474"/>
      <c r="AQ22" s="263">
        <f t="shared" si="177"/>
        <v>0</v>
      </c>
      <c r="AR22" s="474"/>
      <c r="AS22" s="263">
        <f t="shared" si="178"/>
        <v>0</v>
      </c>
      <c r="AT22" s="474"/>
      <c r="AU22" s="263">
        <f t="shared" si="179"/>
        <v>0</v>
      </c>
      <c r="AV22" s="474"/>
      <c r="AW22" s="263">
        <f t="shared" si="180"/>
        <v>0</v>
      </c>
      <c r="AX22" s="474"/>
      <c r="AY22" s="263">
        <f t="shared" si="181"/>
        <v>0</v>
      </c>
      <c r="AZ22" s="474"/>
      <c r="BA22" s="263">
        <f t="shared" si="182"/>
        <v>0</v>
      </c>
      <c r="BB22" s="474"/>
      <c r="BC22" s="263">
        <f t="shared" si="183"/>
        <v>0</v>
      </c>
      <c r="BD22" s="474"/>
      <c r="BE22" s="263">
        <f t="shared" si="184"/>
        <v>0</v>
      </c>
      <c r="BF22" s="474"/>
      <c r="BG22" s="263">
        <f t="shared" si="185"/>
        <v>0</v>
      </c>
      <c r="BH22" s="474"/>
      <c r="BI22" s="263">
        <f t="shared" si="186"/>
        <v>0</v>
      </c>
      <c r="BJ22" s="474"/>
      <c r="BK22" s="263">
        <f t="shared" si="187"/>
        <v>0</v>
      </c>
      <c r="BL22" s="474"/>
      <c r="BM22" s="263">
        <f t="shared" si="188"/>
        <v>0</v>
      </c>
      <c r="BN22" s="474"/>
      <c r="BO22" s="263">
        <f t="shared" si="189"/>
        <v>0</v>
      </c>
      <c r="BP22" s="474"/>
      <c r="BQ22" s="476">
        <f t="shared" si="158"/>
        <v>0</v>
      </c>
      <c r="BR22" s="295">
        <f t="shared" si="62"/>
        <v>0</v>
      </c>
    </row>
    <row r="23" spans="2:70" ht="18" hidden="1" customHeight="1" outlineLevel="1" thickTop="1" thickBot="1">
      <c r="B23" s="246" t="s">
        <v>112</v>
      </c>
      <c r="C23" s="266" t="str">
        <f>IF(B23="","",VLOOKUP(B23,'Orçamento Detalhado'!$A$11:$I$529,4,))</f>
        <v>CUSTOS GERAIS/MENSAIS</v>
      </c>
      <c r="D23" s="249">
        <f>SUM(D24:D41)</f>
        <v>0</v>
      </c>
      <c r="E23" s="250">
        <f t="shared" si="61"/>
        <v>0</v>
      </c>
      <c r="F23" s="478">
        <v>19</v>
      </c>
      <c r="G23" s="214">
        <f>SUM(G24:G41)</f>
        <v>0</v>
      </c>
      <c r="H23" s="252">
        <f>IFERROR(G23/$D23,0)</f>
        <v>0</v>
      </c>
      <c r="I23" s="214">
        <f>SUM(I24:I41)</f>
        <v>0</v>
      </c>
      <c r="J23" s="473">
        <f>IFERROR(I23/$D23,0)</f>
        <v>0</v>
      </c>
      <c r="K23" s="214">
        <f>SUM(K24:K41)</f>
        <v>0</v>
      </c>
      <c r="L23" s="473">
        <f>IFERROR(K23/$D23,0)</f>
        <v>0</v>
      </c>
      <c r="M23" s="214">
        <f>SUM(M24:M41)</f>
        <v>0</v>
      </c>
      <c r="N23" s="473">
        <f>IFERROR(M23/$D23,0)</f>
        <v>0</v>
      </c>
      <c r="O23" s="214">
        <f>SUM(O24:O41)</f>
        <v>0</v>
      </c>
      <c r="P23" s="473">
        <f>IFERROR(O23/$D23,0)</f>
        <v>0</v>
      </c>
      <c r="Q23" s="214">
        <f>SUM(Q24:Q41)</f>
        <v>0</v>
      </c>
      <c r="R23" s="473">
        <f>IFERROR(Q23/$D23,0)</f>
        <v>0</v>
      </c>
      <c r="S23" s="214">
        <f>SUM(S24:S41)</f>
        <v>0</v>
      </c>
      <c r="T23" s="473">
        <f>IFERROR(S23/$D23,0)</f>
        <v>0</v>
      </c>
      <c r="U23" s="214">
        <f>SUM(U24:U41)</f>
        <v>0</v>
      </c>
      <c r="V23" s="473">
        <f>IFERROR(U23/$D23,0)</f>
        <v>0</v>
      </c>
      <c r="W23" s="214">
        <f>SUM(W24:W41)</f>
        <v>0</v>
      </c>
      <c r="X23" s="473">
        <f>IFERROR(W23/$D23,0)</f>
        <v>0</v>
      </c>
      <c r="Y23" s="214">
        <f>SUM(Y24:Y41)</f>
        <v>0</v>
      </c>
      <c r="Z23" s="473">
        <f>IFERROR(Y23/$D23,0)</f>
        <v>0</v>
      </c>
      <c r="AA23" s="214">
        <f>SUM(AA24:AA41)</f>
        <v>0</v>
      </c>
      <c r="AB23" s="473">
        <f>IFERROR(AA23/$D23,0)</f>
        <v>0</v>
      </c>
      <c r="AC23" s="214">
        <f>SUM(AC24:AC41)</f>
        <v>0</v>
      </c>
      <c r="AD23" s="473">
        <f>IFERROR(AC23/$D23,0)</f>
        <v>0</v>
      </c>
      <c r="AE23" s="214">
        <f>SUM(AE24:AE41)</f>
        <v>0</v>
      </c>
      <c r="AF23" s="473">
        <f>IFERROR(AE23/$D23,0)</f>
        <v>0</v>
      </c>
      <c r="AG23" s="214">
        <f>SUM(AG24:AG41)</f>
        <v>0</v>
      </c>
      <c r="AH23" s="473">
        <f>IFERROR(AG23/$D23,0)</f>
        <v>0</v>
      </c>
      <c r="AI23" s="214">
        <f>SUM(AI24:AI41)</f>
        <v>0</v>
      </c>
      <c r="AJ23" s="473">
        <f>IFERROR(AI23/$D23,0)</f>
        <v>0</v>
      </c>
      <c r="AK23" s="214">
        <f>SUM(AK24:AK41)</f>
        <v>0</v>
      </c>
      <c r="AL23" s="473">
        <f>IFERROR(AK23/$D23,0)</f>
        <v>0</v>
      </c>
      <c r="AM23" s="214">
        <f>SUM(AM24:AM41)</f>
        <v>0</v>
      </c>
      <c r="AN23" s="473">
        <f>IFERROR(AM23/$D23,0)</f>
        <v>0</v>
      </c>
      <c r="AO23" s="214">
        <f>SUM(AO24:AO41)</f>
        <v>0</v>
      </c>
      <c r="AP23" s="473">
        <f>IFERROR(AO23/$D23,0)</f>
        <v>0</v>
      </c>
      <c r="AQ23" s="214">
        <f>SUM(AQ24:AQ41)</f>
        <v>0</v>
      </c>
      <c r="AR23" s="473">
        <f>IFERROR(AQ23/$D23,0)</f>
        <v>0</v>
      </c>
      <c r="AS23" s="214">
        <f>SUM(AS24:AS41)</f>
        <v>0</v>
      </c>
      <c r="AT23" s="473">
        <f>IFERROR(AS23/$D23,0)</f>
        <v>0</v>
      </c>
      <c r="AU23" s="214">
        <f>SUM(AU24:AU41)</f>
        <v>0</v>
      </c>
      <c r="AV23" s="473">
        <f>IFERROR(AU23/$D23,0)</f>
        <v>0</v>
      </c>
      <c r="AW23" s="214">
        <f>SUM(AW24:AW41)</f>
        <v>0</v>
      </c>
      <c r="AX23" s="473">
        <f>IFERROR(AW23/$D23,0)</f>
        <v>0</v>
      </c>
      <c r="AY23" s="214">
        <f>SUM(AY24:AY41)</f>
        <v>0</v>
      </c>
      <c r="AZ23" s="473">
        <f>IFERROR(AY23/$D23,0)</f>
        <v>0</v>
      </c>
      <c r="BA23" s="214">
        <f>SUM(BA24:BA41)</f>
        <v>0</v>
      </c>
      <c r="BB23" s="473">
        <f>IFERROR(BA23/$D23,0)</f>
        <v>0</v>
      </c>
      <c r="BC23" s="214">
        <f>SUM(BC24:BC41)</f>
        <v>0</v>
      </c>
      <c r="BD23" s="473">
        <f>IFERROR(BC23/$D23,0)</f>
        <v>0</v>
      </c>
      <c r="BE23" s="214">
        <f>SUM(BE24:BE41)</f>
        <v>0</v>
      </c>
      <c r="BF23" s="473">
        <f>IFERROR(BE23/$D23,0)</f>
        <v>0</v>
      </c>
      <c r="BG23" s="214">
        <f>SUM(BG24:BG41)</f>
        <v>0</v>
      </c>
      <c r="BH23" s="473">
        <f>IFERROR(BG23/$D23,0)</f>
        <v>0</v>
      </c>
      <c r="BI23" s="214">
        <f>SUM(BI24:BI41)</f>
        <v>0</v>
      </c>
      <c r="BJ23" s="473">
        <f>IFERROR(BI23/$D23,0)</f>
        <v>0</v>
      </c>
      <c r="BK23" s="214">
        <f>SUM(BK24:BK41)</f>
        <v>0</v>
      </c>
      <c r="BL23" s="473">
        <f>IFERROR(BK23/$D23,0)</f>
        <v>0</v>
      </c>
      <c r="BM23" s="214">
        <f>SUM(BM24:BM41)</f>
        <v>0</v>
      </c>
      <c r="BN23" s="473">
        <f>IFERROR(BM23/$D23,0)</f>
        <v>0</v>
      </c>
      <c r="BO23" s="214">
        <f>SUM(BO24:BO41)</f>
        <v>0</v>
      </c>
      <c r="BP23" s="473">
        <f>IFERROR(BO23/$D23,0)</f>
        <v>0</v>
      </c>
      <c r="BQ23" s="476">
        <f t="shared" ref="BQ23:BQ98" si="190">SUM(BN23,BL23,BJ23,BH23,BF23,BD23,BB23,AZ23,AX23,AV23,AT23,AR23,AP23,AN23,AL23,AJ23,AH23,AF23,AD23,AB23,Z23,X23,V23,T23,R23,P23,N23,L23,J23,H23,BP23)</f>
        <v>0</v>
      </c>
      <c r="BR23" s="295">
        <f t="shared" si="62"/>
        <v>0</v>
      </c>
    </row>
    <row r="24" spans="2:70" ht="18" hidden="1" customHeight="1" outlineLevel="2" thickTop="1" thickBot="1">
      <c r="B24" s="210" t="s">
        <v>221</v>
      </c>
      <c r="C24" s="260" t="str">
        <f>IF(VLOOKUP(B24,'Orçamento Detalhado'!$A$11:$I$529,4,)="","",(VLOOKUP(B24,'Orçamento Detalhado'!$A$11:$I$529,4,)))</f>
        <v>Canteiro Provisorio</v>
      </c>
      <c r="D24" s="261" t="str">
        <f>IF(B24="","",VLOOKUP($B24,'Orçamento Detalhado'!$A$11:$J$529,10,))</f>
        <v/>
      </c>
      <c r="E24" s="262">
        <f t="shared" si="61"/>
        <v>0</v>
      </c>
      <c r="F24" s="478">
        <v>20</v>
      </c>
      <c r="G24" s="263">
        <f t="shared" ref="G24:G36" si="191">IFERROR($D24*H24,0)</f>
        <v>0</v>
      </c>
      <c r="H24" s="264"/>
      <c r="I24" s="263">
        <f t="shared" ref="I24:I36" si="192">IFERROR($D24*J24,0)</f>
        <v>0</v>
      </c>
      <c r="J24" s="474"/>
      <c r="K24" s="263">
        <f t="shared" ref="K24:K36" si="193">IFERROR($D24*L24,0)</f>
        <v>0</v>
      </c>
      <c r="L24" s="474"/>
      <c r="M24" s="263">
        <f t="shared" ref="M24:M36" si="194">IFERROR($D24*N24,0)</f>
        <v>0</v>
      </c>
      <c r="N24" s="474"/>
      <c r="O24" s="263">
        <f t="shared" ref="O24:O36" si="195">IFERROR($D24*P24,0)</f>
        <v>0</v>
      </c>
      <c r="P24" s="474"/>
      <c r="Q24" s="263">
        <f t="shared" ref="Q24:Q36" si="196">IFERROR($D24*R24,0)</f>
        <v>0</v>
      </c>
      <c r="R24" s="474"/>
      <c r="S24" s="263">
        <f t="shared" ref="S24:S36" si="197">IFERROR($D24*T24,0)</f>
        <v>0</v>
      </c>
      <c r="T24" s="474"/>
      <c r="U24" s="263">
        <f t="shared" ref="U24:U36" si="198">IFERROR($D24*V24,0)</f>
        <v>0</v>
      </c>
      <c r="V24" s="474"/>
      <c r="W24" s="263">
        <f t="shared" ref="W24:W36" si="199">IFERROR($D24*X24,0)</f>
        <v>0</v>
      </c>
      <c r="X24" s="474"/>
      <c r="Y24" s="263">
        <f t="shared" ref="Y24:Y36" si="200">IFERROR($D24*Z24,0)</f>
        <v>0</v>
      </c>
      <c r="Z24" s="474"/>
      <c r="AA24" s="263">
        <f t="shared" ref="AA24:AA36" si="201">IFERROR($D24*AB24,0)</f>
        <v>0</v>
      </c>
      <c r="AB24" s="474"/>
      <c r="AC24" s="263">
        <f t="shared" ref="AC24:AC36" si="202">IFERROR($D24*AD24,0)</f>
        <v>0</v>
      </c>
      <c r="AD24" s="474"/>
      <c r="AE24" s="263">
        <f t="shared" ref="AE24:AE36" si="203">IFERROR($D24*AF24,0)</f>
        <v>0</v>
      </c>
      <c r="AF24" s="474"/>
      <c r="AG24" s="263">
        <f t="shared" ref="AG24:AG36" si="204">IFERROR($D24*AH24,0)</f>
        <v>0</v>
      </c>
      <c r="AH24" s="474"/>
      <c r="AI24" s="263">
        <f t="shared" ref="AI24:AI36" si="205">IFERROR($D24*AJ24,0)</f>
        <v>0</v>
      </c>
      <c r="AJ24" s="474"/>
      <c r="AK24" s="263">
        <f t="shared" ref="AK24:AK36" si="206">IFERROR($D24*AL24,0)</f>
        <v>0</v>
      </c>
      <c r="AL24" s="474"/>
      <c r="AM24" s="263">
        <f t="shared" ref="AM24:AM36" si="207">IFERROR($D24*AN24,0)</f>
        <v>0</v>
      </c>
      <c r="AN24" s="474"/>
      <c r="AO24" s="263">
        <f t="shared" ref="AO24:AO36" si="208">IFERROR($D24*AP24,0)</f>
        <v>0</v>
      </c>
      <c r="AP24" s="474"/>
      <c r="AQ24" s="263">
        <f t="shared" ref="AQ24:AQ36" si="209">IFERROR($D24*AR24,0)</f>
        <v>0</v>
      </c>
      <c r="AR24" s="474"/>
      <c r="AS24" s="263">
        <f t="shared" ref="AS24:AS36" si="210">IFERROR($D24*AT24,0)</f>
        <v>0</v>
      </c>
      <c r="AT24" s="474"/>
      <c r="AU24" s="263">
        <f t="shared" ref="AU24:AU36" si="211">IFERROR($D24*AV24,0)</f>
        <v>0</v>
      </c>
      <c r="AV24" s="474"/>
      <c r="AW24" s="263">
        <f t="shared" ref="AW24:AW36" si="212">IFERROR($D24*AX24,0)</f>
        <v>0</v>
      </c>
      <c r="AX24" s="474"/>
      <c r="AY24" s="263">
        <f t="shared" ref="AY24:AY36" si="213">IFERROR($D24*AZ24,0)</f>
        <v>0</v>
      </c>
      <c r="AZ24" s="474"/>
      <c r="BA24" s="263">
        <f t="shared" ref="BA24:BA36" si="214">IFERROR($D24*BB24,0)</f>
        <v>0</v>
      </c>
      <c r="BB24" s="474"/>
      <c r="BC24" s="263">
        <f t="shared" ref="BC24:BC36" si="215">IFERROR($D24*BD24,0)</f>
        <v>0</v>
      </c>
      <c r="BD24" s="474"/>
      <c r="BE24" s="263">
        <f t="shared" ref="BE24:BE36" si="216">IFERROR($D24*BF24,0)</f>
        <v>0</v>
      </c>
      <c r="BF24" s="474"/>
      <c r="BG24" s="263">
        <f t="shared" ref="BG24:BG36" si="217">IFERROR($D24*BH24,0)</f>
        <v>0</v>
      </c>
      <c r="BH24" s="474"/>
      <c r="BI24" s="263">
        <f t="shared" ref="BI24:BI36" si="218">IFERROR($D24*BJ24,0)</f>
        <v>0</v>
      </c>
      <c r="BJ24" s="474"/>
      <c r="BK24" s="263">
        <f t="shared" ref="BK24:BK36" si="219">IFERROR($D24*BL24,0)</f>
        <v>0</v>
      </c>
      <c r="BL24" s="474"/>
      <c r="BM24" s="263">
        <f t="shared" ref="BM24:BM36" si="220">IFERROR($D24*BN24,0)</f>
        <v>0</v>
      </c>
      <c r="BN24" s="474"/>
      <c r="BO24" s="263">
        <f t="shared" ref="BO24:BO36" si="221">IFERROR($D24*BP24,0)</f>
        <v>0</v>
      </c>
      <c r="BP24" s="474"/>
      <c r="BQ24" s="476">
        <f t="shared" si="190"/>
        <v>0</v>
      </c>
      <c r="BR24" s="295">
        <f t="shared" si="62"/>
        <v>0</v>
      </c>
    </row>
    <row r="25" spans="2:70" ht="18" hidden="1" customHeight="1" outlineLevel="2" thickTop="1" thickBot="1">
      <c r="B25" s="210" t="s">
        <v>224</v>
      </c>
      <c r="C25" s="260" t="str">
        <f>IF(VLOOKUP(B25,'Orçamento Detalhado'!$A$11:$I$529,4,)="","",(VLOOKUP(B25,'Orçamento Detalhado'!$A$11:$I$529,4,)))</f>
        <v>Ligações Provisorias</v>
      </c>
      <c r="D25" s="261" t="str">
        <f>IF(B25="","",VLOOKUP($B25,'Orçamento Detalhado'!$A$11:$J$529,10,))</f>
        <v/>
      </c>
      <c r="E25" s="262">
        <f t="shared" si="61"/>
        <v>0</v>
      </c>
      <c r="F25" s="478">
        <v>21</v>
      </c>
      <c r="G25" s="263">
        <f t="shared" si="191"/>
        <v>0</v>
      </c>
      <c r="H25" s="264"/>
      <c r="I25" s="263">
        <f t="shared" si="192"/>
        <v>0</v>
      </c>
      <c r="J25" s="474"/>
      <c r="K25" s="263">
        <f t="shared" si="193"/>
        <v>0</v>
      </c>
      <c r="L25" s="474"/>
      <c r="M25" s="263">
        <f t="shared" si="194"/>
        <v>0</v>
      </c>
      <c r="N25" s="474"/>
      <c r="O25" s="263">
        <f t="shared" si="195"/>
        <v>0</v>
      </c>
      <c r="P25" s="474"/>
      <c r="Q25" s="263">
        <f t="shared" si="196"/>
        <v>0</v>
      </c>
      <c r="R25" s="474"/>
      <c r="S25" s="263">
        <f t="shared" si="197"/>
        <v>0</v>
      </c>
      <c r="T25" s="474"/>
      <c r="U25" s="263">
        <f t="shared" si="198"/>
        <v>0</v>
      </c>
      <c r="V25" s="474"/>
      <c r="W25" s="263">
        <f t="shared" si="199"/>
        <v>0</v>
      </c>
      <c r="X25" s="474"/>
      <c r="Y25" s="263">
        <f t="shared" si="200"/>
        <v>0</v>
      </c>
      <c r="Z25" s="474"/>
      <c r="AA25" s="263">
        <f t="shared" si="201"/>
        <v>0</v>
      </c>
      <c r="AB25" s="474"/>
      <c r="AC25" s="263">
        <f t="shared" si="202"/>
        <v>0</v>
      </c>
      <c r="AD25" s="474"/>
      <c r="AE25" s="263">
        <f t="shared" si="203"/>
        <v>0</v>
      </c>
      <c r="AF25" s="474"/>
      <c r="AG25" s="263">
        <f t="shared" si="204"/>
        <v>0</v>
      </c>
      <c r="AH25" s="474"/>
      <c r="AI25" s="263">
        <f t="shared" si="205"/>
        <v>0</v>
      </c>
      <c r="AJ25" s="474"/>
      <c r="AK25" s="263">
        <f t="shared" si="206"/>
        <v>0</v>
      </c>
      <c r="AL25" s="474"/>
      <c r="AM25" s="263">
        <f t="shared" si="207"/>
        <v>0</v>
      </c>
      <c r="AN25" s="474"/>
      <c r="AO25" s="263">
        <f t="shared" si="208"/>
        <v>0</v>
      </c>
      <c r="AP25" s="474"/>
      <c r="AQ25" s="263">
        <f t="shared" si="209"/>
        <v>0</v>
      </c>
      <c r="AR25" s="474"/>
      <c r="AS25" s="263">
        <f t="shared" si="210"/>
        <v>0</v>
      </c>
      <c r="AT25" s="474"/>
      <c r="AU25" s="263">
        <f t="shared" si="211"/>
        <v>0</v>
      </c>
      <c r="AV25" s="474"/>
      <c r="AW25" s="263">
        <f t="shared" si="212"/>
        <v>0</v>
      </c>
      <c r="AX25" s="474"/>
      <c r="AY25" s="263">
        <f t="shared" si="213"/>
        <v>0</v>
      </c>
      <c r="AZ25" s="474"/>
      <c r="BA25" s="263">
        <f t="shared" si="214"/>
        <v>0</v>
      </c>
      <c r="BB25" s="474"/>
      <c r="BC25" s="263">
        <f t="shared" si="215"/>
        <v>0</v>
      </c>
      <c r="BD25" s="474"/>
      <c r="BE25" s="263">
        <f t="shared" si="216"/>
        <v>0</v>
      </c>
      <c r="BF25" s="474"/>
      <c r="BG25" s="263">
        <f t="shared" si="217"/>
        <v>0</v>
      </c>
      <c r="BH25" s="474"/>
      <c r="BI25" s="263">
        <f t="shared" si="218"/>
        <v>0</v>
      </c>
      <c r="BJ25" s="474"/>
      <c r="BK25" s="263">
        <f t="shared" si="219"/>
        <v>0</v>
      </c>
      <c r="BL25" s="474"/>
      <c r="BM25" s="263">
        <f t="shared" si="220"/>
        <v>0</v>
      </c>
      <c r="BN25" s="474"/>
      <c r="BO25" s="263">
        <f t="shared" si="221"/>
        <v>0</v>
      </c>
      <c r="BP25" s="474"/>
      <c r="BQ25" s="476">
        <f t="shared" si="190"/>
        <v>0</v>
      </c>
      <c r="BR25" s="295">
        <f t="shared" si="62"/>
        <v>0</v>
      </c>
    </row>
    <row r="26" spans="2:70" ht="18" hidden="1" customHeight="1" outlineLevel="2" thickTop="1" thickBot="1">
      <c r="B26" s="210" t="s">
        <v>226</v>
      </c>
      <c r="C26" s="260" t="str">
        <f>IF(VLOOKUP(B26,'Orçamento Detalhado'!$A$11:$I$529,4,)="","",(VLOOKUP(B26,'Orçamento Detalhado'!$A$11:$I$529,4,)))</f>
        <v>Canteiro Definitivo</v>
      </c>
      <c r="D26" s="261" t="str">
        <f>IF(B26="","",VLOOKUP($B26,'Orçamento Detalhado'!$A$11:$J$529,10,))</f>
        <v/>
      </c>
      <c r="E26" s="262">
        <f t="shared" si="61"/>
        <v>0</v>
      </c>
      <c r="F26" s="478">
        <v>22</v>
      </c>
      <c r="G26" s="263">
        <f t="shared" si="191"/>
        <v>0</v>
      </c>
      <c r="H26" s="264"/>
      <c r="I26" s="263">
        <f t="shared" si="192"/>
        <v>0</v>
      </c>
      <c r="J26" s="474"/>
      <c r="K26" s="263">
        <f t="shared" si="193"/>
        <v>0</v>
      </c>
      <c r="L26" s="474"/>
      <c r="M26" s="263">
        <f t="shared" si="194"/>
        <v>0</v>
      </c>
      <c r="N26" s="474"/>
      <c r="O26" s="263">
        <f t="shared" si="195"/>
        <v>0</v>
      </c>
      <c r="P26" s="474"/>
      <c r="Q26" s="263">
        <f t="shared" si="196"/>
        <v>0</v>
      </c>
      <c r="R26" s="474"/>
      <c r="S26" s="263">
        <f t="shared" si="197"/>
        <v>0</v>
      </c>
      <c r="T26" s="474"/>
      <c r="U26" s="263">
        <f t="shared" si="198"/>
        <v>0</v>
      </c>
      <c r="V26" s="474"/>
      <c r="W26" s="263">
        <f t="shared" si="199"/>
        <v>0</v>
      </c>
      <c r="X26" s="474"/>
      <c r="Y26" s="263">
        <f t="shared" si="200"/>
        <v>0</v>
      </c>
      <c r="Z26" s="474"/>
      <c r="AA26" s="263">
        <f t="shared" si="201"/>
        <v>0</v>
      </c>
      <c r="AB26" s="474"/>
      <c r="AC26" s="263">
        <f t="shared" si="202"/>
        <v>0</v>
      </c>
      <c r="AD26" s="474"/>
      <c r="AE26" s="263">
        <f t="shared" si="203"/>
        <v>0</v>
      </c>
      <c r="AF26" s="474"/>
      <c r="AG26" s="263">
        <f t="shared" si="204"/>
        <v>0</v>
      </c>
      <c r="AH26" s="474"/>
      <c r="AI26" s="263">
        <f t="shared" si="205"/>
        <v>0</v>
      </c>
      <c r="AJ26" s="474"/>
      <c r="AK26" s="263">
        <f t="shared" si="206"/>
        <v>0</v>
      </c>
      <c r="AL26" s="474"/>
      <c r="AM26" s="263">
        <f t="shared" si="207"/>
        <v>0</v>
      </c>
      <c r="AN26" s="474"/>
      <c r="AO26" s="263">
        <f t="shared" si="208"/>
        <v>0</v>
      </c>
      <c r="AP26" s="474"/>
      <c r="AQ26" s="263">
        <f t="shared" si="209"/>
        <v>0</v>
      </c>
      <c r="AR26" s="474"/>
      <c r="AS26" s="263">
        <f t="shared" si="210"/>
        <v>0</v>
      </c>
      <c r="AT26" s="474"/>
      <c r="AU26" s="263">
        <f t="shared" si="211"/>
        <v>0</v>
      </c>
      <c r="AV26" s="474"/>
      <c r="AW26" s="263">
        <f t="shared" si="212"/>
        <v>0</v>
      </c>
      <c r="AX26" s="474"/>
      <c r="AY26" s="263">
        <f t="shared" si="213"/>
        <v>0</v>
      </c>
      <c r="AZ26" s="474"/>
      <c r="BA26" s="263">
        <f t="shared" si="214"/>
        <v>0</v>
      </c>
      <c r="BB26" s="474"/>
      <c r="BC26" s="263">
        <f t="shared" si="215"/>
        <v>0</v>
      </c>
      <c r="BD26" s="474"/>
      <c r="BE26" s="263">
        <f t="shared" si="216"/>
        <v>0</v>
      </c>
      <c r="BF26" s="474"/>
      <c r="BG26" s="263">
        <f t="shared" si="217"/>
        <v>0</v>
      </c>
      <c r="BH26" s="474"/>
      <c r="BI26" s="263">
        <f t="shared" si="218"/>
        <v>0</v>
      </c>
      <c r="BJ26" s="474"/>
      <c r="BK26" s="263">
        <f t="shared" si="219"/>
        <v>0</v>
      </c>
      <c r="BL26" s="474"/>
      <c r="BM26" s="263">
        <f t="shared" si="220"/>
        <v>0</v>
      </c>
      <c r="BN26" s="474"/>
      <c r="BO26" s="263">
        <f t="shared" si="221"/>
        <v>0</v>
      </c>
      <c r="BP26" s="474"/>
      <c r="BQ26" s="476">
        <f t="shared" si="190"/>
        <v>0</v>
      </c>
      <c r="BR26" s="295">
        <f t="shared" si="62"/>
        <v>0</v>
      </c>
    </row>
    <row r="27" spans="2:70" ht="18" hidden="1" customHeight="1" outlineLevel="2" thickTop="1" thickBot="1">
      <c r="B27" s="210" t="s">
        <v>228</v>
      </c>
      <c r="C27" s="260" t="str">
        <f>IF(VLOOKUP(B27,'Orçamento Detalhado'!$A$11:$I$529,4,)="","",(VLOOKUP(B27,'Orçamento Detalhado'!$A$11:$I$529,4,)))</f>
        <v>Consumo Mensais (Agua / Luz / Telefone / Internet)</v>
      </c>
      <c r="D27" s="261" t="str">
        <f>IF(B27="","",VLOOKUP($B27,'Orçamento Detalhado'!$A$11:$J$529,10,))</f>
        <v/>
      </c>
      <c r="E27" s="262">
        <f t="shared" si="61"/>
        <v>0</v>
      </c>
      <c r="F27" s="478">
        <v>23</v>
      </c>
      <c r="G27" s="263">
        <f t="shared" si="191"/>
        <v>0</v>
      </c>
      <c r="H27" s="264"/>
      <c r="I27" s="263">
        <f t="shared" si="192"/>
        <v>0</v>
      </c>
      <c r="J27" s="474"/>
      <c r="K27" s="263">
        <f t="shared" si="193"/>
        <v>0</v>
      </c>
      <c r="L27" s="474"/>
      <c r="M27" s="263">
        <f t="shared" si="194"/>
        <v>0</v>
      </c>
      <c r="N27" s="474"/>
      <c r="O27" s="263">
        <f t="shared" si="195"/>
        <v>0</v>
      </c>
      <c r="P27" s="474"/>
      <c r="Q27" s="263">
        <f t="shared" si="196"/>
        <v>0</v>
      </c>
      <c r="R27" s="474"/>
      <c r="S27" s="263">
        <f t="shared" si="197"/>
        <v>0</v>
      </c>
      <c r="T27" s="474"/>
      <c r="U27" s="263">
        <f t="shared" si="198"/>
        <v>0</v>
      </c>
      <c r="V27" s="474"/>
      <c r="W27" s="263">
        <f t="shared" si="199"/>
        <v>0</v>
      </c>
      <c r="X27" s="474"/>
      <c r="Y27" s="263">
        <f t="shared" si="200"/>
        <v>0</v>
      </c>
      <c r="Z27" s="474"/>
      <c r="AA27" s="263">
        <f t="shared" si="201"/>
        <v>0</v>
      </c>
      <c r="AB27" s="474"/>
      <c r="AC27" s="263">
        <f t="shared" si="202"/>
        <v>0</v>
      </c>
      <c r="AD27" s="474"/>
      <c r="AE27" s="263">
        <f t="shared" si="203"/>
        <v>0</v>
      </c>
      <c r="AF27" s="474"/>
      <c r="AG27" s="263">
        <f t="shared" si="204"/>
        <v>0</v>
      </c>
      <c r="AH27" s="474"/>
      <c r="AI27" s="263">
        <f t="shared" si="205"/>
        <v>0</v>
      </c>
      <c r="AJ27" s="474"/>
      <c r="AK27" s="263">
        <f t="shared" si="206"/>
        <v>0</v>
      </c>
      <c r="AL27" s="474"/>
      <c r="AM27" s="263">
        <f t="shared" si="207"/>
        <v>0</v>
      </c>
      <c r="AN27" s="474"/>
      <c r="AO27" s="263">
        <f t="shared" si="208"/>
        <v>0</v>
      </c>
      <c r="AP27" s="474"/>
      <c r="AQ27" s="263">
        <f t="shared" si="209"/>
        <v>0</v>
      </c>
      <c r="AR27" s="474"/>
      <c r="AS27" s="263">
        <f t="shared" si="210"/>
        <v>0</v>
      </c>
      <c r="AT27" s="474"/>
      <c r="AU27" s="263">
        <f t="shared" si="211"/>
        <v>0</v>
      </c>
      <c r="AV27" s="474"/>
      <c r="AW27" s="263">
        <f t="shared" si="212"/>
        <v>0</v>
      </c>
      <c r="AX27" s="474"/>
      <c r="AY27" s="263">
        <f t="shared" si="213"/>
        <v>0</v>
      </c>
      <c r="AZ27" s="474"/>
      <c r="BA27" s="263">
        <f t="shared" si="214"/>
        <v>0</v>
      </c>
      <c r="BB27" s="474"/>
      <c r="BC27" s="263">
        <f t="shared" si="215"/>
        <v>0</v>
      </c>
      <c r="BD27" s="474"/>
      <c r="BE27" s="263">
        <f t="shared" si="216"/>
        <v>0</v>
      </c>
      <c r="BF27" s="474"/>
      <c r="BG27" s="263">
        <f t="shared" si="217"/>
        <v>0</v>
      </c>
      <c r="BH27" s="474"/>
      <c r="BI27" s="263">
        <f t="shared" si="218"/>
        <v>0</v>
      </c>
      <c r="BJ27" s="474"/>
      <c r="BK27" s="263">
        <f t="shared" si="219"/>
        <v>0</v>
      </c>
      <c r="BL27" s="474"/>
      <c r="BM27" s="263">
        <f t="shared" si="220"/>
        <v>0</v>
      </c>
      <c r="BN27" s="474"/>
      <c r="BO27" s="263">
        <f t="shared" si="221"/>
        <v>0</v>
      </c>
      <c r="BP27" s="474"/>
      <c r="BQ27" s="476">
        <f t="shared" si="190"/>
        <v>0</v>
      </c>
      <c r="BR27" s="295">
        <f t="shared" si="62"/>
        <v>0</v>
      </c>
    </row>
    <row r="28" spans="2:70" ht="18" hidden="1" customHeight="1" outlineLevel="2" thickTop="1" thickBot="1">
      <c r="B28" s="210" t="s">
        <v>231</v>
      </c>
      <c r="C28" s="260" t="str">
        <f>IF(VLOOKUP(B28,'Orçamento Detalhado'!$A$11:$I$529,4,)="","",(VLOOKUP(B28,'Orçamento Detalhado'!$A$11:$I$529,4,)))</f>
        <v>Transportes máquinas e equipamentos</v>
      </c>
      <c r="D28" s="261" t="str">
        <f>IF(B28="","",VLOOKUP($B28,'Orçamento Detalhado'!$A$11:$J$529,10,))</f>
        <v/>
      </c>
      <c r="E28" s="262">
        <f t="shared" si="61"/>
        <v>0</v>
      </c>
      <c r="F28" s="478">
        <v>24</v>
      </c>
      <c r="G28" s="263">
        <f t="shared" si="191"/>
        <v>0</v>
      </c>
      <c r="H28" s="264"/>
      <c r="I28" s="263">
        <f t="shared" si="192"/>
        <v>0</v>
      </c>
      <c r="J28" s="474"/>
      <c r="K28" s="263">
        <f t="shared" si="193"/>
        <v>0</v>
      </c>
      <c r="L28" s="474"/>
      <c r="M28" s="263">
        <f t="shared" si="194"/>
        <v>0</v>
      </c>
      <c r="N28" s="474"/>
      <c r="O28" s="263">
        <f t="shared" si="195"/>
        <v>0</v>
      </c>
      <c r="P28" s="474"/>
      <c r="Q28" s="263">
        <f t="shared" si="196"/>
        <v>0</v>
      </c>
      <c r="R28" s="474"/>
      <c r="S28" s="263">
        <f t="shared" si="197"/>
        <v>0</v>
      </c>
      <c r="T28" s="474"/>
      <c r="U28" s="263">
        <f t="shared" si="198"/>
        <v>0</v>
      </c>
      <c r="V28" s="474"/>
      <c r="W28" s="263">
        <f t="shared" si="199"/>
        <v>0</v>
      </c>
      <c r="X28" s="474"/>
      <c r="Y28" s="263">
        <f t="shared" si="200"/>
        <v>0</v>
      </c>
      <c r="Z28" s="474"/>
      <c r="AA28" s="263">
        <f t="shared" si="201"/>
        <v>0</v>
      </c>
      <c r="AB28" s="474"/>
      <c r="AC28" s="263">
        <f t="shared" si="202"/>
        <v>0</v>
      </c>
      <c r="AD28" s="474"/>
      <c r="AE28" s="263">
        <f t="shared" si="203"/>
        <v>0</v>
      </c>
      <c r="AF28" s="474"/>
      <c r="AG28" s="263">
        <f t="shared" si="204"/>
        <v>0</v>
      </c>
      <c r="AH28" s="474"/>
      <c r="AI28" s="263">
        <f t="shared" si="205"/>
        <v>0</v>
      </c>
      <c r="AJ28" s="474"/>
      <c r="AK28" s="263">
        <f t="shared" si="206"/>
        <v>0</v>
      </c>
      <c r="AL28" s="474"/>
      <c r="AM28" s="263">
        <f t="shared" si="207"/>
        <v>0</v>
      </c>
      <c r="AN28" s="474"/>
      <c r="AO28" s="263">
        <f t="shared" si="208"/>
        <v>0</v>
      </c>
      <c r="AP28" s="474"/>
      <c r="AQ28" s="263">
        <f t="shared" si="209"/>
        <v>0</v>
      </c>
      <c r="AR28" s="474"/>
      <c r="AS28" s="263">
        <f t="shared" si="210"/>
        <v>0</v>
      </c>
      <c r="AT28" s="474"/>
      <c r="AU28" s="263">
        <f t="shared" si="211"/>
        <v>0</v>
      </c>
      <c r="AV28" s="474"/>
      <c r="AW28" s="263">
        <f t="shared" si="212"/>
        <v>0</v>
      </c>
      <c r="AX28" s="474"/>
      <c r="AY28" s="263">
        <f t="shared" si="213"/>
        <v>0</v>
      </c>
      <c r="AZ28" s="474"/>
      <c r="BA28" s="263">
        <f t="shared" si="214"/>
        <v>0</v>
      </c>
      <c r="BB28" s="474"/>
      <c r="BC28" s="263">
        <f t="shared" si="215"/>
        <v>0</v>
      </c>
      <c r="BD28" s="474"/>
      <c r="BE28" s="263">
        <f t="shared" si="216"/>
        <v>0</v>
      </c>
      <c r="BF28" s="474"/>
      <c r="BG28" s="263">
        <f t="shared" si="217"/>
        <v>0</v>
      </c>
      <c r="BH28" s="474"/>
      <c r="BI28" s="263">
        <f t="shared" si="218"/>
        <v>0</v>
      </c>
      <c r="BJ28" s="474"/>
      <c r="BK28" s="263">
        <f t="shared" si="219"/>
        <v>0</v>
      </c>
      <c r="BL28" s="474"/>
      <c r="BM28" s="263">
        <f t="shared" si="220"/>
        <v>0</v>
      </c>
      <c r="BN28" s="474"/>
      <c r="BO28" s="263">
        <f t="shared" si="221"/>
        <v>0</v>
      </c>
      <c r="BP28" s="474"/>
      <c r="BQ28" s="476">
        <f t="shared" si="190"/>
        <v>0</v>
      </c>
      <c r="BR28" s="295">
        <f t="shared" si="62"/>
        <v>0</v>
      </c>
    </row>
    <row r="29" spans="2:70" ht="18" hidden="1" customHeight="1" outlineLevel="2" thickTop="1" thickBot="1">
      <c r="B29" s="210" t="s">
        <v>233</v>
      </c>
      <c r="C29" s="260" t="str">
        <f>IF(VLOOKUP(B29,'Orçamento Detalhado'!$A$11:$I$529,4,)="","",(VLOOKUP(B29,'Orçamento Detalhado'!$A$11:$I$529,4,)))</f>
        <v>Equip. de Proteção Coletivos (bandejas, proteções perifericas, tela fachadeira)</v>
      </c>
      <c r="D29" s="261" t="str">
        <f>IF(B29="","",VLOOKUP($B29,'Orçamento Detalhado'!$A$11:$J$529,10,))</f>
        <v/>
      </c>
      <c r="E29" s="262">
        <f t="shared" si="61"/>
        <v>0</v>
      </c>
      <c r="F29" s="478">
        <v>25</v>
      </c>
      <c r="G29" s="263">
        <f t="shared" si="191"/>
        <v>0</v>
      </c>
      <c r="H29" s="264"/>
      <c r="I29" s="263">
        <f t="shared" si="192"/>
        <v>0</v>
      </c>
      <c r="J29" s="474"/>
      <c r="K29" s="263">
        <f t="shared" si="193"/>
        <v>0</v>
      </c>
      <c r="L29" s="474"/>
      <c r="M29" s="263">
        <f t="shared" si="194"/>
        <v>0</v>
      </c>
      <c r="N29" s="474"/>
      <c r="O29" s="263">
        <f t="shared" si="195"/>
        <v>0</v>
      </c>
      <c r="P29" s="474"/>
      <c r="Q29" s="263">
        <f t="shared" si="196"/>
        <v>0</v>
      </c>
      <c r="R29" s="474"/>
      <c r="S29" s="263">
        <f t="shared" si="197"/>
        <v>0</v>
      </c>
      <c r="T29" s="474"/>
      <c r="U29" s="263">
        <f t="shared" si="198"/>
        <v>0</v>
      </c>
      <c r="V29" s="474"/>
      <c r="W29" s="263">
        <f t="shared" si="199"/>
        <v>0</v>
      </c>
      <c r="X29" s="474"/>
      <c r="Y29" s="263">
        <f t="shared" si="200"/>
        <v>0</v>
      </c>
      <c r="Z29" s="474"/>
      <c r="AA29" s="263">
        <f t="shared" si="201"/>
        <v>0</v>
      </c>
      <c r="AB29" s="474"/>
      <c r="AC29" s="263">
        <f t="shared" si="202"/>
        <v>0</v>
      </c>
      <c r="AD29" s="474"/>
      <c r="AE29" s="263">
        <f t="shared" si="203"/>
        <v>0</v>
      </c>
      <c r="AF29" s="474"/>
      <c r="AG29" s="263">
        <f t="shared" si="204"/>
        <v>0</v>
      </c>
      <c r="AH29" s="474"/>
      <c r="AI29" s="263">
        <f t="shared" si="205"/>
        <v>0</v>
      </c>
      <c r="AJ29" s="474"/>
      <c r="AK29" s="263">
        <f t="shared" si="206"/>
        <v>0</v>
      </c>
      <c r="AL29" s="474"/>
      <c r="AM29" s="263">
        <f t="shared" si="207"/>
        <v>0</v>
      </c>
      <c r="AN29" s="474"/>
      <c r="AO29" s="263">
        <f t="shared" si="208"/>
        <v>0</v>
      </c>
      <c r="AP29" s="474"/>
      <c r="AQ29" s="263">
        <f t="shared" si="209"/>
        <v>0</v>
      </c>
      <c r="AR29" s="474"/>
      <c r="AS29" s="263">
        <f t="shared" si="210"/>
        <v>0</v>
      </c>
      <c r="AT29" s="474"/>
      <c r="AU29" s="263">
        <f t="shared" si="211"/>
        <v>0</v>
      </c>
      <c r="AV29" s="474"/>
      <c r="AW29" s="263">
        <f t="shared" si="212"/>
        <v>0</v>
      </c>
      <c r="AX29" s="474"/>
      <c r="AY29" s="263">
        <f t="shared" si="213"/>
        <v>0</v>
      </c>
      <c r="AZ29" s="474"/>
      <c r="BA29" s="263">
        <f t="shared" si="214"/>
        <v>0</v>
      </c>
      <c r="BB29" s="474"/>
      <c r="BC29" s="263">
        <f t="shared" si="215"/>
        <v>0</v>
      </c>
      <c r="BD29" s="474"/>
      <c r="BE29" s="263">
        <f t="shared" si="216"/>
        <v>0</v>
      </c>
      <c r="BF29" s="474"/>
      <c r="BG29" s="263">
        <f t="shared" si="217"/>
        <v>0</v>
      </c>
      <c r="BH29" s="474"/>
      <c r="BI29" s="263">
        <f t="shared" si="218"/>
        <v>0</v>
      </c>
      <c r="BJ29" s="474"/>
      <c r="BK29" s="263">
        <f t="shared" si="219"/>
        <v>0</v>
      </c>
      <c r="BL29" s="474"/>
      <c r="BM29" s="263">
        <f t="shared" si="220"/>
        <v>0</v>
      </c>
      <c r="BN29" s="474"/>
      <c r="BO29" s="263">
        <f t="shared" si="221"/>
        <v>0</v>
      </c>
      <c r="BP29" s="474"/>
      <c r="BQ29" s="476">
        <f t="shared" si="190"/>
        <v>0</v>
      </c>
      <c r="BR29" s="295">
        <f t="shared" si="62"/>
        <v>0</v>
      </c>
    </row>
    <row r="30" spans="2:70" ht="18" hidden="1" customHeight="1" outlineLevel="2" thickTop="1" thickBot="1">
      <c r="B30" s="210" t="s">
        <v>235</v>
      </c>
      <c r="C30" s="260" t="str">
        <f>IF(VLOOKUP(B30,'Orçamento Detalhado'!$A$11:$I$529,4,)="","",(VLOOKUP(B30,'Orçamento Detalhado'!$A$11:$I$529,4,)))</f>
        <v>Vigilancia Patrimonial</v>
      </c>
      <c r="D30" s="261" t="str">
        <f>IF(B30="","",VLOOKUP($B30,'Orçamento Detalhado'!$A$11:$J$529,10,))</f>
        <v/>
      </c>
      <c r="E30" s="262">
        <f t="shared" si="61"/>
        <v>0</v>
      </c>
      <c r="F30" s="478">
        <v>26</v>
      </c>
      <c r="G30" s="263">
        <f t="shared" si="191"/>
        <v>0</v>
      </c>
      <c r="H30" s="264"/>
      <c r="I30" s="263">
        <f t="shared" si="192"/>
        <v>0</v>
      </c>
      <c r="J30" s="474"/>
      <c r="K30" s="263">
        <f t="shared" si="193"/>
        <v>0</v>
      </c>
      <c r="L30" s="474"/>
      <c r="M30" s="263">
        <f t="shared" si="194"/>
        <v>0</v>
      </c>
      <c r="N30" s="474"/>
      <c r="O30" s="263">
        <f t="shared" si="195"/>
        <v>0</v>
      </c>
      <c r="P30" s="474"/>
      <c r="Q30" s="263">
        <f t="shared" si="196"/>
        <v>0</v>
      </c>
      <c r="R30" s="474"/>
      <c r="S30" s="263">
        <f t="shared" si="197"/>
        <v>0</v>
      </c>
      <c r="T30" s="474"/>
      <c r="U30" s="263">
        <f t="shared" si="198"/>
        <v>0</v>
      </c>
      <c r="V30" s="474"/>
      <c r="W30" s="263">
        <f t="shared" si="199"/>
        <v>0</v>
      </c>
      <c r="X30" s="474"/>
      <c r="Y30" s="263">
        <f t="shared" si="200"/>
        <v>0</v>
      </c>
      <c r="Z30" s="474"/>
      <c r="AA30" s="263">
        <f t="shared" si="201"/>
        <v>0</v>
      </c>
      <c r="AB30" s="474"/>
      <c r="AC30" s="263">
        <f t="shared" si="202"/>
        <v>0</v>
      </c>
      <c r="AD30" s="474"/>
      <c r="AE30" s="263">
        <f t="shared" si="203"/>
        <v>0</v>
      </c>
      <c r="AF30" s="474"/>
      <c r="AG30" s="263">
        <f t="shared" si="204"/>
        <v>0</v>
      </c>
      <c r="AH30" s="474"/>
      <c r="AI30" s="263">
        <f t="shared" si="205"/>
        <v>0</v>
      </c>
      <c r="AJ30" s="474"/>
      <c r="AK30" s="263">
        <f t="shared" si="206"/>
        <v>0</v>
      </c>
      <c r="AL30" s="474"/>
      <c r="AM30" s="263">
        <f t="shared" si="207"/>
        <v>0</v>
      </c>
      <c r="AN30" s="474"/>
      <c r="AO30" s="263">
        <f t="shared" si="208"/>
        <v>0</v>
      </c>
      <c r="AP30" s="474"/>
      <c r="AQ30" s="263">
        <f t="shared" si="209"/>
        <v>0</v>
      </c>
      <c r="AR30" s="474"/>
      <c r="AS30" s="263">
        <f t="shared" si="210"/>
        <v>0</v>
      </c>
      <c r="AT30" s="474"/>
      <c r="AU30" s="263">
        <f t="shared" si="211"/>
        <v>0</v>
      </c>
      <c r="AV30" s="474"/>
      <c r="AW30" s="263">
        <f t="shared" si="212"/>
        <v>0</v>
      </c>
      <c r="AX30" s="474"/>
      <c r="AY30" s="263">
        <f t="shared" si="213"/>
        <v>0</v>
      </c>
      <c r="AZ30" s="474"/>
      <c r="BA30" s="263">
        <f t="shared" si="214"/>
        <v>0</v>
      </c>
      <c r="BB30" s="474"/>
      <c r="BC30" s="263">
        <f t="shared" si="215"/>
        <v>0</v>
      </c>
      <c r="BD30" s="474"/>
      <c r="BE30" s="263">
        <f t="shared" si="216"/>
        <v>0</v>
      </c>
      <c r="BF30" s="474"/>
      <c r="BG30" s="263">
        <f t="shared" si="217"/>
        <v>0</v>
      </c>
      <c r="BH30" s="474"/>
      <c r="BI30" s="263">
        <f t="shared" si="218"/>
        <v>0</v>
      </c>
      <c r="BJ30" s="474"/>
      <c r="BK30" s="263">
        <f t="shared" si="219"/>
        <v>0</v>
      </c>
      <c r="BL30" s="474"/>
      <c r="BM30" s="263">
        <f t="shared" si="220"/>
        <v>0</v>
      </c>
      <c r="BN30" s="474"/>
      <c r="BO30" s="263">
        <f t="shared" si="221"/>
        <v>0</v>
      </c>
      <c r="BP30" s="474"/>
      <c r="BQ30" s="476">
        <f t="shared" si="190"/>
        <v>0</v>
      </c>
      <c r="BR30" s="295">
        <f t="shared" si="62"/>
        <v>0</v>
      </c>
    </row>
    <row r="31" spans="2:70" ht="18" hidden="1" customHeight="1" outlineLevel="2" thickTop="1" thickBot="1">
      <c r="B31" s="210" t="s">
        <v>237</v>
      </c>
      <c r="C31" s="260" t="str">
        <f>IF(VLOOKUP(B31,'Orçamento Detalhado'!$A$11:$I$529,4,)="","",(VLOOKUP(B31,'Orçamento Detalhado'!$A$11:$I$529,4,)))</f>
        <v>Locação de equipamentos</v>
      </c>
      <c r="D31" s="261" t="str">
        <f>IF(B31="","",VLOOKUP($B31,'Orçamento Detalhado'!$A$11:$J$529,10,))</f>
        <v/>
      </c>
      <c r="E31" s="262">
        <f t="shared" si="61"/>
        <v>0</v>
      </c>
      <c r="F31" s="478">
        <v>27</v>
      </c>
      <c r="G31" s="263">
        <f t="shared" si="191"/>
        <v>0</v>
      </c>
      <c r="H31" s="264"/>
      <c r="I31" s="263">
        <f t="shared" si="192"/>
        <v>0</v>
      </c>
      <c r="J31" s="474"/>
      <c r="K31" s="263">
        <f t="shared" si="193"/>
        <v>0</v>
      </c>
      <c r="L31" s="474"/>
      <c r="M31" s="263">
        <f t="shared" si="194"/>
        <v>0</v>
      </c>
      <c r="N31" s="474"/>
      <c r="O31" s="263">
        <f t="shared" si="195"/>
        <v>0</v>
      </c>
      <c r="P31" s="474"/>
      <c r="Q31" s="263">
        <f t="shared" si="196"/>
        <v>0</v>
      </c>
      <c r="R31" s="474"/>
      <c r="S31" s="263">
        <f t="shared" si="197"/>
        <v>0</v>
      </c>
      <c r="T31" s="474"/>
      <c r="U31" s="263">
        <f t="shared" si="198"/>
        <v>0</v>
      </c>
      <c r="V31" s="474"/>
      <c r="W31" s="263">
        <f t="shared" si="199"/>
        <v>0</v>
      </c>
      <c r="X31" s="474"/>
      <c r="Y31" s="263">
        <f t="shared" si="200"/>
        <v>0</v>
      </c>
      <c r="Z31" s="474"/>
      <c r="AA31" s="263">
        <f t="shared" si="201"/>
        <v>0</v>
      </c>
      <c r="AB31" s="474"/>
      <c r="AC31" s="263">
        <f t="shared" si="202"/>
        <v>0</v>
      </c>
      <c r="AD31" s="474"/>
      <c r="AE31" s="263">
        <f t="shared" si="203"/>
        <v>0</v>
      </c>
      <c r="AF31" s="474"/>
      <c r="AG31" s="263">
        <f t="shared" si="204"/>
        <v>0</v>
      </c>
      <c r="AH31" s="474"/>
      <c r="AI31" s="263">
        <f t="shared" si="205"/>
        <v>0</v>
      </c>
      <c r="AJ31" s="474"/>
      <c r="AK31" s="263">
        <f t="shared" si="206"/>
        <v>0</v>
      </c>
      <c r="AL31" s="474"/>
      <c r="AM31" s="263">
        <f t="shared" si="207"/>
        <v>0</v>
      </c>
      <c r="AN31" s="474"/>
      <c r="AO31" s="263">
        <f t="shared" si="208"/>
        <v>0</v>
      </c>
      <c r="AP31" s="474"/>
      <c r="AQ31" s="263">
        <f t="shared" si="209"/>
        <v>0</v>
      </c>
      <c r="AR31" s="474"/>
      <c r="AS31" s="263">
        <f t="shared" si="210"/>
        <v>0</v>
      </c>
      <c r="AT31" s="474"/>
      <c r="AU31" s="263">
        <f t="shared" si="211"/>
        <v>0</v>
      </c>
      <c r="AV31" s="474"/>
      <c r="AW31" s="263">
        <f t="shared" si="212"/>
        <v>0</v>
      </c>
      <c r="AX31" s="474"/>
      <c r="AY31" s="263">
        <f t="shared" si="213"/>
        <v>0</v>
      </c>
      <c r="AZ31" s="474"/>
      <c r="BA31" s="263">
        <f t="shared" si="214"/>
        <v>0</v>
      </c>
      <c r="BB31" s="474"/>
      <c r="BC31" s="263">
        <f t="shared" si="215"/>
        <v>0</v>
      </c>
      <c r="BD31" s="474"/>
      <c r="BE31" s="263">
        <f t="shared" si="216"/>
        <v>0</v>
      </c>
      <c r="BF31" s="474"/>
      <c r="BG31" s="263">
        <f t="shared" si="217"/>
        <v>0</v>
      </c>
      <c r="BH31" s="474"/>
      <c r="BI31" s="263">
        <f t="shared" si="218"/>
        <v>0</v>
      </c>
      <c r="BJ31" s="474"/>
      <c r="BK31" s="263">
        <f t="shared" si="219"/>
        <v>0</v>
      </c>
      <c r="BL31" s="474"/>
      <c r="BM31" s="263">
        <f t="shared" si="220"/>
        <v>0</v>
      </c>
      <c r="BN31" s="474"/>
      <c r="BO31" s="263">
        <f t="shared" si="221"/>
        <v>0</v>
      </c>
      <c r="BP31" s="474"/>
      <c r="BQ31" s="476">
        <f t="shared" si="190"/>
        <v>0</v>
      </c>
      <c r="BR31" s="295">
        <f t="shared" si="62"/>
        <v>0</v>
      </c>
    </row>
    <row r="32" spans="2:70" ht="18" hidden="1" customHeight="1" outlineLevel="2" thickTop="1" thickBot="1">
      <c r="B32" s="210" t="s">
        <v>239</v>
      </c>
      <c r="C32" s="260" t="str">
        <f>IF(VLOOKUP(B32,'Orçamento Detalhado'!$A$11:$I$529,4,)="","",(VLOOKUP(B32,'Orçamento Detalhado'!$A$11:$I$529,4,)))</f>
        <v>Segurança e medicina do trabalho</v>
      </c>
      <c r="D32" s="261" t="str">
        <f>IF(B32="","",VLOOKUP($B32,'Orçamento Detalhado'!$A$11:$J$529,10,))</f>
        <v/>
      </c>
      <c r="E32" s="262">
        <f t="shared" si="61"/>
        <v>0</v>
      </c>
      <c r="F32" s="478">
        <v>28</v>
      </c>
      <c r="G32" s="263">
        <f t="shared" si="191"/>
        <v>0</v>
      </c>
      <c r="H32" s="264"/>
      <c r="I32" s="263">
        <f t="shared" si="192"/>
        <v>0</v>
      </c>
      <c r="J32" s="474"/>
      <c r="K32" s="263">
        <f t="shared" si="193"/>
        <v>0</v>
      </c>
      <c r="L32" s="474"/>
      <c r="M32" s="263">
        <f t="shared" si="194"/>
        <v>0</v>
      </c>
      <c r="N32" s="474"/>
      <c r="O32" s="263">
        <f t="shared" si="195"/>
        <v>0</v>
      </c>
      <c r="P32" s="474"/>
      <c r="Q32" s="263">
        <f t="shared" si="196"/>
        <v>0</v>
      </c>
      <c r="R32" s="474"/>
      <c r="S32" s="263">
        <f t="shared" si="197"/>
        <v>0</v>
      </c>
      <c r="T32" s="474"/>
      <c r="U32" s="263">
        <f t="shared" si="198"/>
        <v>0</v>
      </c>
      <c r="V32" s="474"/>
      <c r="W32" s="263">
        <f t="shared" si="199"/>
        <v>0</v>
      </c>
      <c r="X32" s="474"/>
      <c r="Y32" s="263">
        <f t="shared" si="200"/>
        <v>0</v>
      </c>
      <c r="Z32" s="474"/>
      <c r="AA32" s="263">
        <f t="shared" si="201"/>
        <v>0</v>
      </c>
      <c r="AB32" s="474"/>
      <c r="AC32" s="263">
        <f t="shared" si="202"/>
        <v>0</v>
      </c>
      <c r="AD32" s="474"/>
      <c r="AE32" s="263">
        <f t="shared" si="203"/>
        <v>0</v>
      </c>
      <c r="AF32" s="474"/>
      <c r="AG32" s="263">
        <f t="shared" si="204"/>
        <v>0</v>
      </c>
      <c r="AH32" s="474"/>
      <c r="AI32" s="263">
        <f t="shared" si="205"/>
        <v>0</v>
      </c>
      <c r="AJ32" s="474"/>
      <c r="AK32" s="263">
        <f t="shared" si="206"/>
        <v>0</v>
      </c>
      <c r="AL32" s="474"/>
      <c r="AM32" s="263">
        <f t="shared" si="207"/>
        <v>0</v>
      </c>
      <c r="AN32" s="474"/>
      <c r="AO32" s="263">
        <f t="shared" si="208"/>
        <v>0</v>
      </c>
      <c r="AP32" s="474"/>
      <c r="AQ32" s="263">
        <f t="shared" si="209"/>
        <v>0</v>
      </c>
      <c r="AR32" s="474"/>
      <c r="AS32" s="263">
        <f t="shared" si="210"/>
        <v>0</v>
      </c>
      <c r="AT32" s="474"/>
      <c r="AU32" s="263">
        <f t="shared" si="211"/>
        <v>0</v>
      </c>
      <c r="AV32" s="474"/>
      <c r="AW32" s="263">
        <f t="shared" si="212"/>
        <v>0</v>
      </c>
      <c r="AX32" s="474"/>
      <c r="AY32" s="263">
        <f t="shared" si="213"/>
        <v>0</v>
      </c>
      <c r="AZ32" s="474"/>
      <c r="BA32" s="263">
        <f t="shared" si="214"/>
        <v>0</v>
      </c>
      <c r="BB32" s="474"/>
      <c r="BC32" s="263">
        <f t="shared" si="215"/>
        <v>0</v>
      </c>
      <c r="BD32" s="474"/>
      <c r="BE32" s="263">
        <f t="shared" si="216"/>
        <v>0</v>
      </c>
      <c r="BF32" s="474"/>
      <c r="BG32" s="263">
        <f t="shared" si="217"/>
        <v>0</v>
      </c>
      <c r="BH32" s="474"/>
      <c r="BI32" s="263">
        <f t="shared" si="218"/>
        <v>0</v>
      </c>
      <c r="BJ32" s="474"/>
      <c r="BK32" s="263">
        <f t="shared" si="219"/>
        <v>0</v>
      </c>
      <c r="BL32" s="474"/>
      <c r="BM32" s="263">
        <f t="shared" si="220"/>
        <v>0</v>
      </c>
      <c r="BN32" s="474"/>
      <c r="BO32" s="263">
        <f t="shared" si="221"/>
        <v>0</v>
      </c>
      <c r="BP32" s="474"/>
      <c r="BQ32" s="476">
        <f t="shared" si="190"/>
        <v>0</v>
      </c>
      <c r="BR32" s="295">
        <f t="shared" si="62"/>
        <v>0</v>
      </c>
    </row>
    <row r="33" spans="2:70" ht="18" hidden="1" customHeight="1" outlineLevel="2" thickTop="1" thickBot="1">
      <c r="B33" s="210" t="s">
        <v>241</v>
      </c>
      <c r="C33" s="260" t="str">
        <f>IF(VLOOKUP(B33,'Orçamento Detalhado'!$A$11:$I$529,4,)="","",(VLOOKUP(B33,'Orçamento Detalhado'!$A$11:$I$529,4,)))</f>
        <v>Equipe Permanente (Engº Residente, Mestre, Encarregados, Almoxarife, etc)</v>
      </c>
      <c r="D33" s="261" t="str">
        <f>IF(B33="","",VLOOKUP($B33,'Orçamento Detalhado'!$A$11:$J$529,10,))</f>
        <v/>
      </c>
      <c r="E33" s="262">
        <f t="shared" si="61"/>
        <v>0</v>
      </c>
      <c r="F33" s="478">
        <v>29</v>
      </c>
      <c r="G33" s="263">
        <f t="shared" si="191"/>
        <v>0</v>
      </c>
      <c r="H33" s="264"/>
      <c r="I33" s="263">
        <f t="shared" si="192"/>
        <v>0</v>
      </c>
      <c r="J33" s="474"/>
      <c r="K33" s="263">
        <f t="shared" si="193"/>
        <v>0</v>
      </c>
      <c r="L33" s="474"/>
      <c r="M33" s="263">
        <f t="shared" si="194"/>
        <v>0</v>
      </c>
      <c r="N33" s="474"/>
      <c r="O33" s="263">
        <f t="shared" si="195"/>
        <v>0</v>
      </c>
      <c r="P33" s="474"/>
      <c r="Q33" s="263">
        <f t="shared" si="196"/>
        <v>0</v>
      </c>
      <c r="R33" s="474"/>
      <c r="S33" s="263">
        <f t="shared" si="197"/>
        <v>0</v>
      </c>
      <c r="T33" s="474"/>
      <c r="U33" s="263">
        <f t="shared" si="198"/>
        <v>0</v>
      </c>
      <c r="V33" s="474"/>
      <c r="W33" s="263">
        <f t="shared" si="199"/>
        <v>0</v>
      </c>
      <c r="X33" s="474"/>
      <c r="Y33" s="263">
        <f t="shared" si="200"/>
        <v>0</v>
      </c>
      <c r="Z33" s="474"/>
      <c r="AA33" s="263">
        <f t="shared" si="201"/>
        <v>0</v>
      </c>
      <c r="AB33" s="474"/>
      <c r="AC33" s="263">
        <f t="shared" si="202"/>
        <v>0</v>
      </c>
      <c r="AD33" s="474"/>
      <c r="AE33" s="263">
        <f t="shared" si="203"/>
        <v>0</v>
      </c>
      <c r="AF33" s="474"/>
      <c r="AG33" s="263">
        <f t="shared" si="204"/>
        <v>0</v>
      </c>
      <c r="AH33" s="474"/>
      <c r="AI33" s="263">
        <f t="shared" si="205"/>
        <v>0</v>
      </c>
      <c r="AJ33" s="474"/>
      <c r="AK33" s="263">
        <f t="shared" si="206"/>
        <v>0</v>
      </c>
      <c r="AL33" s="474"/>
      <c r="AM33" s="263">
        <f t="shared" si="207"/>
        <v>0</v>
      </c>
      <c r="AN33" s="474"/>
      <c r="AO33" s="263">
        <f t="shared" si="208"/>
        <v>0</v>
      </c>
      <c r="AP33" s="474"/>
      <c r="AQ33" s="263">
        <f t="shared" si="209"/>
        <v>0</v>
      </c>
      <c r="AR33" s="474"/>
      <c r="AS33" s="263">
        <f t="shared" si="210"/>
        <v>0</v>
      </c>
      <c r="AT33" s="474"/>
      <c r="AU33" s="263">
        <f t="shared" si="211"/>
        <v>0</v>
      </c>
      <c r="AV33" s="474"/>
      <c r="AW33" s="263">
        <f t="shared" si="212"/>
        <v>0</v>
      </c>
      <c r="AX33" s="474"/>
      <c r="AY33" s="263">
        <f t="shared" si="213"/>
        <v>0</v>
      </c>
      <c r="AZ33" s="474"/>
      <c r="BA33" s="263">
        <f t="shared" si="214"/>
        <v>0</v>
      </c>
      <c r="BB33" s="474"/>
      <c r="BC33" s="263">
        <f t="shared" si="215"/>
        <v>0</v>
      </c>
      <c r="BD33" s="474"/>
      <c r="BE33" s="263">
        <f t="shared" si="216"/>
        <v>0</v>
      </c>
      <c r="BF33" s="474"/>
      <c r="BG33" s="263">
        <f t="shared" si="217"/>
        <v>0</v>
      </c>
      <c r="BH33" s="474"/>
      <c r="BI33" s="263">
        <f t="shared" si="218"/>
        <v>0</v>
      </c>
      <c r="BJ33" s="474"/>
      <c r="BK33" s="263">
        <f t="shared" si="219"/>
        <v>0</v>
      </c>
      <c r="BL33" s="474"/>
      <c r="BM33" s="263">
        <f t="shared" si="220"/>
        <v>0</v>
      </c>
      <c r="BN33" s="474"/>
      <c r="BO33" s="263">
        <f t="shared" si="221"/>
        <v>0</v>
      </c>
      <c r="BP33" s="474"/>
      <c r="BQ33" s="476">
        <f t="shared" si="190"/>
        <v>0</v>
      </c>
      <c r="BR33" s="295">
        <f t="shared" si="62"/>
        <v>0</v>
      </c>
    </row>
    <row r="34" spans="2:70" ht="18" hidden="1" customHeight="1" outlineLevel="2" thickTop="1" thickBot="1">
      <c r="B34" s="210" t="s">
        <v>243</v>
      </c>
      <c r="C34" s="260" t="str">
        <f>IF(VLOOKUP(B34,'Orçamento Detalhado'!$A$11:$I$529,4,)="","",(VLOOKUP(B34,'Orçamento Detalhado'!$A$11:$I$529,4,)))</f>
        <v>Controle Tecnologico</v>
      </c>
      <c r="D34" s="261" t="str">
        <f>IF(B34="","",VLOOKUP($B34,'Orçamento Detalhado'!$A$11:$J$529,10,))</f>
        <v/>
      </c>
      <c r="E34" s="262">
        <f t="shared" si="61"/>
        <v>0</v>
      </c>
      <c r="F34" s="478">
        <v>30</v>
      </c>
      <c r="G34" s="263">
        <f t="shared" si="191"/>
        <v>0</v>
      </c>
      <c r="H34" s="264"/>
      <c r="I34" s="263">
        <f t="shared" si="192"/>
        <v>0</v>
      </c>
      <c r="J34" s="474"/>
      <c r="K34" s="263">
        <f t="shared" si="193"/>
        <v>0</v>
      </c>
      <c r="L34" s="474"/>
      <c r="M34" s="263">
        <f t="shared" si="194"/>
        <v>0</v>
      </c>
      <c r="N34" s="474"/>
      <c r="O34" s="263">
        <f t="shared" si="195"/>
        <v>0</v>
      </c>
      <c r="P34" s="474"/>
      <c r="Q34" s="263">
        <f t="shared" si="196"/>
        <v>0</v>
      </c>
      <c r="R34" s="474"/>
      <c r="S34" s="263">
        <f t="shared" si="197"/>
        <v>0</v>
      </c>
      <c r="T34" s="474"/>
      <c r="U34" s="263">
        <f t="shared" si="198"/>
        <v>0</v>
      </c>
      <c r="V34" s="474"/>
      <c r="W34" s="263">
        <f t="shared" si="199"/>
        <v>0</v>
      </c>
      <c r="X34" s="474"/>
      <c r="Y34" s="263">
        <f t="shared" si="200"/>
        <v>0</v>
      </c>
      <c r="Z34" s="474"/>
      <c r="AA34" s="263">
        <f t="shared" si="201"/>
        <v>0</v>
      </c>
      <c r="AB34" s="474"/>
      <c r="AC34" s="263">
        <f t="shared" si="202"/>
        <v>0</v>
      </c>
      <c r="AD34" s="474"/>
      <c r="AE34" s="263">
        <f t="shared" si="203"/>
        <v>0</v>
      </c>
      <c r="AF34" s="474"/>
      <c r="AG34" s="263">
        <f t="shared" si="204"/>
        <v>0</v>
      </c>
      <c r="AH34" s="474"/>
      <c r="AI34" s="263">
        <f t="shared" si="205"/>
        <v>0</v>
      </c>
      <c r="AJ34" s="474"/>
      <c r="AK34" s="263">
        <f t="shared" si="206"/>
        <v>0</v>
      </c>
      <c r="AL34" s="474"/>
      <c r="AM34" s="263">
        <f t="shared" si="207"/>
        <v>0</v>
      </c>
      <c r="AN34" s="474"/>
      <c r="AO34" s="263">
        <f t="shared" si="208"/>
        <v>0</v>
      </c>
      <c r="AP34" s="474"/>
      <c r="AQ34" s="263">
        <f t="shared" si="209"/>
        <v>0</v>
      </c>
      <c r="AR34" s="474"/>
      <c r="AS34" s="263">
        <f t="shared" si="210"/>
        <v>0</v>
      </c>
      <c r="AT34" s="474"/>
      <c r="AU34" s="263">
        <f t="shared" si="211"/>
        <v>0</v>
      </c>
      <c r="AV34" s="474"/>
      <c r="AW34" s="263">
        <f t="shared" si="212"/>
        <v>0</v>
      </c>
      <c r="AX34" s="474"/>
      <c r="AY34" s="263">
        <f t="shared" si="213"/>
        <v>0</v>
      </c>
      <c r="AZ34" s="474"/>
      <c r="BA34" s="263">
        <f t="shared" si="214"/>
        <v>0</v>
      </c>
      <c r="BB34" s="474"/>
      <c r="BC34" s="263">
        <f t="shared" si="215"/>
        <v>0</v>
      </c>
      <c r="BD34" s="474"/>
      <c r="BE34" s="263">
        <f t="shared" si="216"/>
        <v>0</v>
      </c>
      <c r="BF34" s="474"/>
      <c r="BG34" s="263">
        <f t="shared" si="217"/>
        <v>0</v>
      </c>
      <c r="BH34" s="474"/>
      <c r="BI34" s="263">
        <f t="shared" si="218"/>
        <v>0</v>
      </c>
      <c r="BJ34" s="474"/>
      <c r="BK34" s="263">
        <f t="shared" si="219"/>
        <v>0</v>
      </c>
      <c r="BL34" s="474"/>
      <c r="BM34" s="263">
        <f t="shared" si="220"/>
        <v>0</v>
      </c>
      <c r="BN34" s="474"/>
      <c r="BO34" s="263">
        <f t="shared" si="221"/>
        <v>0</v>
      </c>
      <c r="BP34" s="474"/>
      <c r="BQ34" s="476">
        <f t="shared" si="190"/>
        <v>0</v>
      </c>
      <c r="BR34" s="295">
        <f t="shared" si="62"/>
        <v>0</v>
      </c>
    </row>
    <row r="35" spans="2:70" ht="18" hidden="1" customHeight="1" outlineLevel="2" thickTop="1" thickBot="1">
      <c r="B35" s="210" t="s">
        <v>245</v>
      </c>
      <c r="C35" s="260" t="str">
        <f>IF(VLOOKUP(B35,'Orçamento Detalhado'!$A$11:$I$529,4,)="","",(VLOOKUP(B35,'Orçamento Detalhado'!$A$11:$I$529,4,)))</f>
        <v>Gestão de Resíduos e Qualidade</v>
      </c>
      <c r="D35" s="261" t="str">
        <f>IF(B35="","",VLOOKUP($B35,'Orçamento Detalhado'!$A$11:$J$529,10,))</f>
        <v/>
      </c>
      <c r="E35" s="262">
        <f t="shared" si="61"/>
        <v>0</v>
      </c>
      <c r="F35" s="478">
        <v>31</v>
      </c>
      <c r="G35" s="263">
        <f t="shared" si="191"/>
        <v>0</v>
      </c>
      <c r="H35" s="264"/>
      <c r="I35" s="263">
        <f t="shared" si="192"/>
        <v>0</v>
      </c>
      <c r="J35" s="474"/>
      <c r="K35" s="263">
        <f t="shared" si="193"/>
        <v>0</v>
      </c>
      <c r="L35" s="474"/>
      <c r="M35" s="263">
        <f t="shared" si="194"/>
        <v>0</v>
      </c>
      <c r="N35" s="474"/>
      <c r="O35" s="263">
        <f t="shared" si="195"/>
        <v>0</v>
      </c>
      <c r="P35" s="474"/>
      <c r="Q35" s="263">
        <f t="shared" si="196"/>
        <v>0</v>
      </c>
      <c r="R35" s="474"/>
      <c r="S35" s="263">
        <f t="shared" si="197"/>
        <v>0</v>
      </c>
      <c r="T35" s="474"/>
      <c r="U35" s="263">
        <f t="shared" si="198"/>
        <v>0</v>
      </c>
      <c r="V35" s="474"/>
      <c r="W35" s="263">
        <f t="shared" si="199"/>
        <v>0</v>
      </c>
      <c r="X35" s="474"/>
      <c r="Y35" s="263">
        <f t="shared" si="200"/>
        <v>0</v>
      </c>
      <c r="Z35" s="474"/>
      <c r="AA35" s="263">
        <f t="shared" si="201"/>
        <v>0</v>
      </c>
      <c r="AB35" s="474"/>
      <c r="AC35" s="263">
        <f t="shared" si="202"/>
        <v>0</v>
      </c>
      <c r="AD35" s="474"/>
      <c r="AE35" s="263">
        <f t="shared" si="203"/>
        <v>0</v>
      </c>
      <c r="AF35" s="474"/>
      <c r="AG35" s="263">
        <f t="shared" si="204"/>
        <v>0</v>
      </c>
      <c r="AH35" s="474"/>
      <c r="AI35" s="263">
        <f t="shared" si="205"/>
        <v>0</v>
      </c>
      <c r="AJ35" s="474"/>
      <c r="AK35" s="263">
        <f t="shared" si="206"/>
        <v>0</v>
      </c>
      <c r="AL35" s="474"/>
      <c r="AM35" s="263">
        <f t="shared" si="207"/>
        <v>0</v>
      </c>
      <c r="AN35" s="474"/>
      <c r="AO35" s="263">
        <f t="shared" si="208"/>
        <v>0</v>
      </c>
      <c r="AP35" s="474"/>
      <c r="AQ35" s="263">
        <f t="shared" si="209"/>
        <v>0</v>
      </c>
      <c r="AR35" s="474"/>
      <c r="AS35" s="263">
        <f t="shared" si="210"/>
        <v>0</v>
      </c>
      <c r="AT35" s="474"/>
      <c r="AU35" s="263">
        <f t="shared" si="211"/>
        <v>0</v>
      </c>
      <c r="AV35" s="474"/>
      <c r="AW35" s="263">
        <f t="shared" si="212"/>
        <v>0</v>
      </c>
      <c r="AX35" s="474"/>
      <c r="AY35" s="263">
        <f t="shared" si="213"/>
        <v>0</v>
      </c>
      <c r="AZ35" s="474"/>
      <c r="BA35" s="263">
        <f t="shared" si="214"/>
        <v>0</v>
      </c>
      <c r="BB35" s="474"/>
      <c r="BC35" s="263">
        <f t="shared" si="215"/>
        <v>0</v>
      </c>
      <c r="BD35" s="474"/>
      <c r="BE35" s="263">
        <f t="shared" si="216"/>
        <v>0</v>
      </c>
      <c r="BF35" s="474"/>
      <c r="BG35" s="263">
        <f t="shared" si="217"/>
        <v>0</v>
      </c>
      <c r="BH35" s="474"/>
      <c r="BI35" s="263">
        <f t="shared" si="218"/>
        <v>0</v>
      </c>
      <c r="BJ35" s="474"/>
      <c r="BK35" s="263">
        <f t="shared" si="219"/>
        <v>0</v>
      </c>
      <c r="BL35" s="474"/>
      <c r="BM35" s="263">
        <f t="shared" si="220"/>
        <v>0</v>
      </c>
      <c r="BN35" s="474"/>
      <c r="BO35" s="263">
        <f t="shared" si="221"/>
        <v>0</v>
      </c>
      <c r="BP35" s="474"/>
      <c r="BQ35" s="476">
        <f t="shared" si="190"/>
        <v>0</v>
      </c>
      <c r="BR35" s="295">
        <f t="shared" si="62"/>
        <v>0</v>
      </c>
    </row>
    <row r="36" spans="2:70" ht="18" hidden="1" customHeight="1" outlineLevel="2" thickTop="1" thickBot="1">
      <c r="B36" s="210" t="s">
        <v>247</v>
      </c>
      <c r="C36" s="260" t="str">
        <f>IF(VLOOKUP(B36,'Orçamento Detalhado'!$A$11:$I$529,4,)="","",(VLOOKUP(B36,'Orçamento Detalhado'!$A$11:$I$529,4,)))</f>
        <v>PCMAT</v>
      </c>
      <c r="D36" s="261" t="str">
        <f>IF(B36="","",VLOOKUP($B36,'Orçamento Detalhado'!$A$11:$J$529,10,))</f>
        <v/>
      </c>
      <c r="E36" s="262">
        <f t="shared" si="61"/>
        <v>0</v>
      </c>
      <c r="F36" s="478">
        <v>32</v>
      </c>
      <c r="G36" s="263">
        <f t="shared" si="191"/>
        <v>0</v>
      </c>
      <c r="H36" s="264"/>
      <c r="I36" s="263">
        <f t="shared" si="192"/>
        <v>0</v>
      </c>
      <c r="J36" s="474"/>
      <c r="K36" s="263">
        <f t="shared" si="193"/>
        <v>0</v>
      </c>
      <c r="L36" s="474"/>
      <c r="M36" s="263">
        <f t="shared" si="194"/>
        <v>0</v>
      </c>
      <c r="N36" s="474"/>
      <c r="O36" s="263">
        <f t="shared" si="195"/>
        <v>0</v>
      </c>
      <c r="P36" s="474"/>
      <c r="Q36" s="263">
        <f t="shared" si="196"/>
        <v>0</v>
      </c>
      <c r="R36" s="474"/>
      <c r="S36" s="263">
        <f t="shared" si="197"/>
        <v>0</v>
      </c>
      <c r="T36" s="474"/>
      <c r="U36" s="263">
        <f t="shared" si="198"/>
        <v>0</v>
      </c>
      <c r="V36" s="474"/>
      <c r="W36" s="263">
        <f t="shared" si="199"/>
        <v>0</v>
      </c>
      <c r="X36" s="474"/>
      <c r="Y36" s="263">
        <f t="shared" si="200"/>
        <v>0</v>
      </c>
      <c r="Z36" s="474"/>
      <c r="AA36" s="263">
        <f t="shared" si="201"/>
        <v>0</v>
      </c>
      <c r="AB36" s="474"/>
      <c r="AC36" s="263">
        <f t="shared" si="202"/>
        <v>0</v>
      </c>
      <c r="AD36" s="474"/>
      <c r="AE36" s="263">
        <f t="shared" si="203"/>
        <v>0</v>
      </c>
      <c r="AF36" s="474"/>
      <c r="AG36" s="263">
        <f t="shared" si="204"/>
        <v>0</v>
      </c>
      <c r="AH36" s="474"/>
      <c r="AI36" s="263">
        <f t="shared" si="205"/>
        <v>0</v>
      </c>
      <c r="AJ36" s="474"/>
      <c r="AK36" s="263">
        <f t="shared" si="206"/>
        <v>0</v>
      </c>
      <c r="AL36" s="474"/>
      <c r="AM36" s="263">
        <f t="shared" si="207"/>
        <v>0</v>
      </c>
      <c r="AN36" s="474"/>
      <c r="AO36" s="263">
        <f t="shared" si="208"/>
        <v>0</v>
      </c>
      <c r="AP36" s="474"/>
      <c r="AQ36" s="263">
        <f t="shared" si="209"/>
        <v>0</v>
      </c>
      <c r="AR36" s="474"/>
      <c r="AS36" s="263">
        <f t="shared" si="210"/>
        <v>0</v>
      </c>
      <c r="AT36" s="474"/>
      <c r="AU36" s="263">
        <f t="shared" si="211"/>
        <v>0</v>
      </c>
      <c r="AV36" s="474"/>
      <c r="AW36" s="263">
        <f t="shared" si="212"/>
        <v>0</v>
      </c>
      <c r="AX36" s="474"/>
      <c r="AY36" s="263">
        <f t="shared" si="213"/>
        <v>0</v>
      </c>
      <c r="AZ36" s="474"/>
      <c r="BA36" s="263">
        <f t="shared" si="214"/>
        <v>0</v>
      </c>
      <c r="BB36" s="474"/>
      <c r="BC36" s="263">
        <f t="shared" si="215"/>
        <v>0</v>
      </c>
      <c r="BD36" s="474"/>
      <c r="BE36" s="263">
        <f t="shared" si="216"/>
        <v>0</v>
      </c>
      <c r="BF36" s="474"/>
      <c r="BG36" s="263">
        <f t="shared" si="217"/>
        <v>0</v>
      </c>
      <c r="BH36" s="474"/>
      <c r="BI36" s="263">
        <f t="shared" si="218"/>
        <v>0</v>
      </c>
      <c r="BJ36" s="474"/>
      <c r="BK36" s="263">
        <f t="shared" si="219"/>
        <v>0</v>
      </c>
      <c r="BL36" s="474"/>
      <c r="BM36" s="263">
        <f t="shared" si="220"/>
        <v>0</v>
      </c>
      <c r="BN36" s="474"/>
      <c r="BO36" s="263">
        <f t="shared" si="221"/>
        <v>0</v>
      </c>
      <c r="BP36" s="474"/>
      <c r="BQ36" s="476">
        <f t="shared" si="190"/>
        <v>0</v>
      </c>
      <c r="BR36" s="295">
        <f t="shared" si="62"/>
        <v>0</v>
      </c>
    </row>
    <row r="37" spans="2:70" ht="18" hidden="1" customHeight="1" outlineLevel="2" thickTop="1" thickBot="1">
      <c r="B37" s="210" t="s">
        <v>249</v>
      </c>
      <c r="C37" s="260" t="str">
        <f>IF(VLOOKUP(B37,'Orçamento Detalhado'!$A$11:$I$529,4,)="","",(VLOOKUP(B37,'Orçamento Detalhado'!$A$11:$I$529,4,)))</f>
        <v/>
      </c>
      <c r="D37" s="261" t="str">
        <f>IF(B37="","",VLOOKUP($B37,'Orçamento Detalhado'!$A$11:$J$529,10,))</f>
        <v/>
      </c>
      <c r="E37" s="262">
        <f t="shared" si="61"/>
        <v>0</v>
      </c>
      <c r="F37" s="478">
        <v>33</v>
      </c>
      <c r="G37" s="263">
        <f t="shared" ref="G37:G38" si="222">IFERROR($D37*H37,0)</f>
        <v>0</v>
      </c>
      <c r="H37" s="264"/>
      <c r="I37" s="263">
        <f t="shared" ref="I37:I38" si="223">IFERROR($D37*J37,0)</f>
        <v>0</v>
      </c>
      <c r="J37" s="474"/>
      <c r="K37" s="263">
        <f t="shared" ref="K37:K38" si="224">IFERROR($D37*L37,0)</f>
        <v>0</v>
      </c>
      <c r="L37" s="474"/>
      <c r="M37" s="263">
        <f t="shared" ref="M37:M38" si="225">IFERROR($D37*N37,0)</f>
        <v>0</v>
      </c>
      <c r="N37" s="474"/>
      <c r="O37" s="263">
        <f t="shared" ref="O37:O38" si="226">IFERROR($D37*P37,0)</f>
        <v>0</v>
      </c>
      <c r="P37" s="474"/>
      <c r="Q37" s="263">
        <f t="shared" ref="Q37:Q38" si="227">IFERROR($D37*R37,0)</f>
        <v>0</v>
      </c>
      <c r="R37" s="474"/>
      <c r="S37" s="263">
        <f t="shared" ref="S37:S38" si="228">IFERROR($D37*T37,0)</f>
        <v>0</v>
      </c>
      <c r="T37" s="474"/>
      <c r="U37" s="263">
        <f t="shared" ref="U37:U38" si="229">IFERROR($D37*V37,0)</f>
        <v>0</v>
      </c>
      <c r="V37" s="474"/>
      <c r="W37" s="263">
        <f t="shared" ref="W37:W38" si="230">IFERROR($D37*X37,0)</f>
        <v>0</v>
      </c>
      <c r="X37" s="474"/>
      <c r="Y37" s="263">
        <f t="shared" ref="Y37:Y38" si="231">IFERROR($D37*Z37,0)</f>
        <v>0</v>
      </c>
      <c r="Z37" s="474"/>
      <c r="AA37" s="263">
        <f t="shared" ref="AA37:AA38" si="232">IFERROR($D37*AB37,0)</f>
        <v>0</v>
      </c>
      <c r="AB37" s="474"/>
      <c r="AC37" s="263">
        <f t="shared" ref="AC37:AC38" si="233">IFERROR($D37*AD37,0)</f>
        <v>0</v>
      </c>
      <c r="AD37" s="474"/>
      <c r="AE37" s="263">
        <f t="shared" ref="AE37:AE38" si="234">IFERROR($D37*AF37,0)</f>
        <v>0</v>
      </c>
      <c r="AF37" s="474"/>
      <c r="AG37" s="263">
        <f t="shared" ref="AG37:AG38" si="235">IFERROR($D37*AH37,0)</f>
        <v>0</v>
      </c>
      <c r="AH37" s="474"/>
      <c r="AI37" s="263">
        <f t="shared" ref="AI37:AI38" si="236">IFERROR($D37*AJ37,0)</f>
        <v>0</v>
      </c>
      <c r="AJ37" s="474"/>
      <c r="AK37" s="263">
        <f t="shared" ref="AK37:AK38" si="237">IFERROR($D37*AL37,0)</f>
        <v>0</v>
      </c>
      <c r="AL37" s="474"/>
      <c r="AM37" s="263">
        <f t="shared" ref="AM37:AM38" si="238">IFERROR($D37*AN37,0)</f>
        <v>0</v>
      </c>
      <c r="AN37" s="474"/>
      <c r="AO37" s="263">
        <f t="shared" ref="AO37:AO38" si="239">IFERROR($D37*AP37,0)</f>
        <v>0</v>
      </c>
      <c r="AP37" s="474"/>
      <c r="AQ37" s="263">
        <f t="shared" ref="AQ37:AQ38" si="240">IFERROR($D37*AR37,0)</f>
        <v>0</v>
      </c>
      <c r="AR37" s="474"/>
      <c r="AS37" s="263">
        <f t="shared" ref="AS37:AS38" si="241">IFERROR($D37*AT37,0)</f>
        <v>0</v>
      </c>
      <c r="AT37" s="474"/>
      <c r="AU37" s="263">
        <f t="shared" ref="AU37:AU38" si="242">IFERROR($D37*AV37,0)</f>
        <v>0</v>
      </c>
      <c r="AV37" s="474"/>
      <c r="AW37" s="263">
        <f t="shared" ref="AW37:AW38" si="243">IFERROR($D37*AX37,0)</f>
        <v>0</v>
      </c>
      <c r="AX37" s="474"/>
      <c r="AY37" s="263">
        <f t="shared" ref="AY37:AY38" si="244">IFERROR($D37*AZ37,0)</f>
        <v>0</v>
      </c>
      <c r="AZ37" s="474"/>
      <c r="BA37" s="263">
        <f t="shared" ref="BA37:BA38" si="245">IFERROR($D37*BB37,0)</f>
        <v>0</v>
      </c>
      <c r="BB37" s="474"/>
      <c r="BC37" s="263">
        <f t="shared" ref="BC37:BC38" si="246">IFERROR($D37*BD37,0)</f>
        <v>0</v>
      </c>
      <c r="BD37" s="474"/>
      <c r="BE37" s="263">
        <f t="shared" ref="BE37:BE38" si="247">IFERROR($D37*BF37,0)</f>
        <v>0</v>
      </c>
      <c r="BF37" s="474"/>
      <c r="BG37" s="263">
        <f t="shared" ref="BG37:BG38" si="248">IFERROR($D37*BH37,0)</f>
        <v>0</v>
      </c>
      <c r="BH37" s="474"/>
      <c r="BI37" s="263">
        <f t="shared" ref="BI37:BI38" si="249">IFERROR($D37*BJ37,0)</f>
        <v>0</v>
      </c>
      <c r="BJ37" s="474"/>
      <c r="BK37" s="263">
        <f t="shared" ref="BK37:BK38" si="250">IFERROR($D37*BL37,0)</f>
        <v>0</v>
      </c>
      <c r="BL37" s="474"/>
      <c r="BM37" s="263">
        <f t="shared" ref="BM37:BM38" si="251">IFERROR($D37*BN37,0)</f>
        <v>0</v>
      </c>
      <c r="BN37" s="474"/>
      <c r="BO37" s="263">
        <f t="shared" ref="BO37:BO38" si="252">IFERROR($D37*BP37,0)</f>
        <v>0</v>
      </c>
      <c r="BP37" s="474"/>
      <c r="BQ37" s="476">
        <f t="shared" ref="BQ37:BQ38" si="253">SUM(BN37,BL37,BJ37,BH37,BF37,BD37,BB37,AZ37,AX37,AV37,AT37,AR37,AP37,AN37,AL37,AJ37,AH37,AF37,AD37,AB37,Z37,X37,V37,T37,R37,P37,N37,L37,J37,H37,BP37)</f>
        <v>0</v>
      </c>
      <c r="BR37" s="295">
        <f t="shared" si="62"/>
        <v>0</v>
      </c>
    </row>
    <row r="38" spans="2:70" ht="18" hidden="1" customHeight="1" outlineLevel="2" thickTop="1" thickBot="1">
      <c r="B38" s="210" t="s">
        <v>250</v>
      </c>
      <c r="C38" s="260" t="str">
        <f>IF(VLOOKUP(B38,'Orçamento Detalhado'!$A$11:$I$529,4,)="","",(VLOOKUP(B38,'Orçamento Detalhado'!$A$11:$I$529,4,)))</f>
        <v/>
      </c>
      <c r="D38" s="261" t="str">
        <f>IF(B38="","",VLOOKUP($B38,'Orçamento Detalhado'!$A$11:$J$529,10,))</f>
        <v/>
      </c>
      <c r="E38" s="262">
        <f t="shared" si="61"/>
        <v>0</v>
      </c>
      <c r="F38" s="478">
        <v>34</v>
      </c>
      <c r="G38" s="263">
        <f t="shared" si="222"/>
        <v>0</v>
      </c>
      <c r="H38" s="264"/>
      <c r="I38" s="263">
        <f t="shared" si="223"/>
        <v>0</v>
      </c>
      <c r="J38" s="474"/>
      <c r="K38" s="263">
        <f t="shared" si="224"/>
        <v>0</v>
      </c>
      <c r="L38" s="474"/>
      <c r="M38" s="263">
        <f t="shared" si="225"/>
        <v>0</v>
      </c>
      <c r="N38" s="474"/>
      <c r="O38" s="263">
        <f t="shared" si="226"/>
        <v>0</v>
      </c>
      <c r="P38" s="474"/>
      <c r="Q38" s="263">
        <f t="shared" si="227"/>
        <v>0</v>
      </c>
      <c r="R38" s="474"/>
      <c r="S38" s="263">
        <f t="shared" si="228"/>
        <v>0</v>
      </c>
      <c r="T38" s="474"/>
      <c r="U38" s="263">
        <f t="shared" si="229"/>
        <v>0</v>
      </c>
      <c r="V38" s="474"/>
      <c r="W38" s="263">
        <f t="shared" si="230"/>
        <v>0</v>
      </c>
      <c r="X38" s="474"/>
      <c r="Y38" s="263">
        <f t="shared" si="231"/>
        <v>0</v>
      </c>
      <c r="Z38" s="474"/>
      <c r="AA38" s="263">
        <f t="shared" si="232"/>
        <v>0</v>
      </c>
      <c r="AB38" s="474"/>
      <c r="AC38" s="263">
        <f t="shared" si="233"/>
        <v>0</v>
      </c>
      <c r="AD38" s="474"/>
      <c r="AE38" s="263">
        <f t="shared" si="234"/>
        <v>0</v>
      </c>
      <c r="AF38" s="474"/>
      <c r="AG38" s="263">
        <f t="shared" si="235"/>
        <v>0</v>
      </c>
      <c r="AH38" s="474"/>
      <c r="AI38" s="263">
        <f t="shared" si="236"/>
        <v>0</v>
      </c>
      <c r="AJ38" s="474"/>
      <c r="AK38" s="263">
        <f t="shared" si="237"/>
        <v>0</v>
      </c>
      <c r="AL38" s="474"/>
      <c r="AM38" s="263">
        <f t="shared" si="238"/>
        <v>0</v>
      </c>
      <c r="AN38" s="474"/>
      <c r="AO38" s="263">
        <f t="shared" si="239"/>
        <v>0</v>
      </c>
      <c r="AP38" s="474"/>
      <c r="AQ38" s="263">
        <f t="shared" si="240"/>
        <v>0</v>
      </c>
      <c r="AR38" s="474"/>
      <c r="AS38" s="263">
        <f t="shared" si="241"/>
        <v>0</v>
      </c>
      <c r="AT38" s="474"/>
      <c r="AU38" s="263">
        <f t="shared" si="242"/>
        <v>0</v>
      </c>
      <c r="AV38" s="474"/>
      <c r="AW38" s="263">
        <f t="shared" si="243"/>
        <v>0</v>
      </c>
      <c r="AX38" s="474"/>
      <c r="AY38" s="263">
        <f t="shared" si="244"/>
        <v>0</v>
      </c>
      <c r="AZ38" s="474"/>
      <c r="BA38" s="263">
        <f t="shared" si="245"/>
        <v>0</v>
      </c>
      <c r="BB38" s="474"/>
      <c r="BC38" s="263">
        <f t="shared" si="246"/>
        <v>0</v>
      </c>
      <c r="BD38" s="474"/>
      <c r="BE38" s="263">
        <f t="shared" si="247"/>
        <v>0</v>
      </c>
      <c r="BF38" s="474"/>
      <c r="BG38" s="263">
        <f t="shared" si="248"/>
        <v>0</v>
      </c>
      <c r="BH38" s="474"/>
      <c r="BI38" s="263">
        <f t="shared" si="249"/>
        <v>0</v>
      </c>
      <c r="BJ38" s="474"/>
      <c r="BK38" s="263">
        <f t="shared" si="250"/>
        <v>0</v>
      </c>
      <c r="BL38" s="474"/>
      <c r="BM38" s="263">
        <f t="shared" si="251"/>
        <v>0</v>
      </c>
      <c r="BN38" s="474"/>
      <c r="BO38" s="263">
        <f t="shared" si="252"/>
        <v>0</v>
      </c>
      <c r="BP38" s="474"/>
      <c r="BQ38" s="476">
        <f t="shared" si="253"/>
        <v>0</v>
      </c>
      <c r="BR38" s="295">
        <f t="shared" si="62"/>
        <v>0</v>
      </c>
    </row>
    <row r="39" spans="2:70" ht="18" hidden="1" customHeight="1" outlineLevel="2" thickTop="1" thickBot="1">
      <c r="B39" s="210" t="s">
        <v>251</v>
      </c>
      <c r="C39" s="260" t="str">
        <f>IF(VLOOKUP(B39,'Orçamento Detalhado'!$A$11:$I$529,4,)="","",(VLOOKUP(B39,'Orçamento Detalhado'!$A$11:$I$529,4,)))</f>
        <v/>
      </c>
      <c r="D39" s="261" t="str">
        <f>IF(B39="","",VLOOKUP($B39,'Orçamento Detalhado'!$A$11:$J$529,10,))</f>
        <v/>
      </c>
      <c r="E39" s="262">
        <f t="shared" si="61"/>
        <v>0</v>
      </c>
      <c r="F39" s="478">
        <v>35</v>
      </c>
      <c r="G39" s="263">
        <f t="shared" ref="G39:G40" si="254">IFERROR($D39*H39,0)</f>
        <v>0</v>
      </c>
      <c r="H39" s="264"/>
      <c r="I39" s="263">
        <f t="shared" ref="I39:I40" si="255">IFERROR($D39*J39,0)</f>
        <v>0</v>
      </c>
      <c r="J39" s="474"/>
      <c r="K39" s="263">
        <f t="shared" ref="K39:K40" si="256">IFERROR($D39*L39,0)</f>
        <v>0</v>
      </c>
      <c r="L39" s="474"/>
      <c r="M39" s="263">
        <f t="shared" ref="M39:M40" si="257">IFERROR($D39*N39,0)</f>
        <v>0</v>
      </c>
      <c r="N39" s="474"/>
      <c r="O39" s="263">
        <f t="shared" ref="O39:O40" si="258">IFERROR($D39*P39,0)</f>
        <v>0</v>
      </c>
      <c r="P39" s="474"/>
      <c r="Q39" s="263">
        <f t="shared" ref="Q39:Q40" si="259">IFERROR($D39*R39,0)</f>
        <v>0</v>
      </c>
      <c r="R39" s="474"/>
      <c r="S39" s="263">
        <f t="shared" ref="S39:S40" si="260">IFERROR($D39*T39,0)</f>
        <v>0</v>
      </c>
      <c r="T39" s="474"/>
      <c r="U39" s="263">
        <f t="shared" ref="U39:U40" si="261">IFERROR($D39*V39,0)</f>
        <v>0</v>
      </c>
      <c r="V39" s="474"/>
      <c r="W39" s="263">
        <f t="shared" ref="W39:W40" si="262">IFERROR($D39*X39,0)</f>
        <v>0</v>
      </c>
      <c r="X39" s="474"/>
      <c r="Y39" s="263">
        <f t="shared" ref="Y39:Y40" si="263">IFERROR($D39*Z39,0)</f>
        <v>0</v>
      </c>
      <c r="Z39" s="474"/>
      <c r="AA39" s="263">
        <f t="shared" ref="AA39:AA40" si="264">IFERROR($D39*AB39,0)</f>
        <v>0</v>
      </c>
      <c r="AB39" s="474"/>
      <c r="AC39" s="263">
        <f t="shared" ref="AC39:AC40" si="265">IFERROR($D39*AD39,0)</f>
        <v>0</v>
      </c>
      <c r="AD39" s="474"/>
      <c r="AE39" s="263">
        <f t="shared" ref="AE39:AE40" si="266">IFERROR($D39*AF39,0)</f>
        <v>0</v>
      </c>
      <c r="AF39" s="474"/>
      <c r="AG39" s="263">
        <f t="shared" ref="AG39:AG40" si="267">IFERROR($D39*AH39,0)</f>
        <v>0</v>
      </c>
      <c r="AH39" s="474"/>
      <c r="AI39" s="263">
        <f t="shared" ref="AI39:AI40" si="268">IFERROR($D39*AJ39,0)</f>
        <v>0</v>
      </c>
      <c r="AJ39" s="474"/>
      <c r="AK39" s="263">
        <f t="shared" ref="AK39:AK40" si="269">IFERROR($D39*AL39,0)</f>
        <v>0</v>
      </c>
      <c r="AL39" s="474"/>
      <c r="AM39" s="263">
        <f t="shared" ref="AM39:AM40" si="270">IFERROR($D39*AN39,0)</f>
        <v>0</v>
      </c>
      <c r="AN39" s="474"/>
      <c r="AO39" s="263">
        <f t="shared" ref="AO39:AO40" si="271">IFERROR($D39*AP39,0)</f>
        <v>0</v>
      </c>
      <c r="AP39" s="474"/>
      <c r="AQ39" s="263">
        <f t="shared" ref="AQ39:AQ40" si="272">IFERROR($D39*AR39,0)</f>
        <v>0</v>
      </c>
      <c r="AR39" s="474"/>
      <c r="AS39" s="263">
        <f t="shared" ref="AS39:AS40" si="273">IFERROR($D39*AT39,0)</f>
        <v>0</v>
      </c>
      <c r="AT39" s="474"/>
      <c r="AU39" s="263">
        <f t="shared" ref="AU39:AU40" si="274">IFERROR($D39*AV39,0)</f>
        <v>0</v>
      </c>
      <c r="AV39" s="474"/>
      <c r="AW39" s="263">
        <f t="shared" ref="AW39:AW40" si="275">IFERROR($D39*AX39,0)</f>
        <v>0</v>
      </c>
      <c r="AX39" s="474"/>
      <c r="AY39" s="263">
        <f t="shared" ref="AY39:AY40" si="276">IFERROR($D39*AZ39,0)</f>
        <v>0</v>
      </c>
      <c r="AZ39" s="474"/>
      <c r="BA39" s="263">
        <f t="shared" ref="BA39:BA40" si="277">IFERROR($D39*BB39,0)</f>
        <v>0</v>
      </c>
      <c r="BB39" s="474"/>
      <c r="BC39" s="263">
        <f t="shared" ref="BC39:BC40" si="278">IFERROR($D39*BD39,0)</f>
        <v>0</v>
      </c>
      <c r="BD39" s="474"/>
      <c r="BE39" s="263">
        <f t="shared" ref="BE39:BE40" si="279">IFERROR($D39*BF39,0)</f>
        <v>0</v>
      </c>
      <c r="BF39" s="474"/>
      <c r="BG39" s="263">
        <f t="shared" ref="BG39:BG40" si="280">IFERROR($D39*BH39,0)</f>
        <v>0</v>
      </c>
      <c r="BH39" s="474"/>
      <c r="BI39" s="263">
        <f t="shared" ref="BI39:BI40" si="281">IFERROR($D39*BJ39,0)</f>
        <v>0</v>
      </c>
      <c r="BJ39" s="474"/>
      <c r="BK39" s="263">
        <f t="shared" ref="BK39:BK40" si="282">IFERROR($D39*BL39,0)</f>
        <v>0</v>
      </c>
      <c r="BL39" s="474"/>
      <c r="BM39" s="263">
        <f t="shared" ref="BM39:BM40" si="283">IFERROR($D39*BN39,0)</f>
        <v>0</v>
      </c>
      <c r="BN39" s="474"/>
      <c r="BO39" s="263">
        <f t="shared" ref="BO39:BO40" si="284">IFERROR($D39*BP39,0)</f>
        <v>0</v>
      </c>
      <c r="BP39" s="474"/>
      <c r="BQ39" s="476">
        <f t="shared" ref="BQ39:BQ41" si="285">SUM(BN39,BL39,BJ39,BH39,BF39,BD39,BB39,AZ39,AX39,AV39,AT39,AR39,AP39,AN39,AL39,AJ39,AH39,AF39,AD39,AB39,Z39,X39,V39,T39,R39,P39,N39,L39,J39,H39,BP39)</f>
        <v>0</v>
      </c>
      <c r="BR39" s="295">
        <f t="shared" si="62"/>
        <v>0</v>
      </c>
    </row>
    <row r="40" spans="2:70" ht="18" hidden="1" customHeight="1" outlineLevel="2" thickTop="1" thickBot="1">
      <c r="B40" s="210" t="s">
        <v>252</v>
      </c>
      <c r="C40" s="260" t="str">
        <f>IF(VLOOKUP(B40,'Orçamento Detalhado'!$A$11:$I$529,4,)="","",(VLOOKUP(B40,'Orçamento Detalhado'!$A$11:$I$529,4,)))</f>
        <v/>
      </c>
      <c r="D40" s="261" t="str">
        <f>IF(B40="","",VLOOKUP($B40,'Orçamento Detalhado'!$A$11:$J$529,10,))</f>
        <v/>
      </c>
      <c r="E40" s="262">
        <f t="shared" si="61"/>
        <v>0</v>
      </c>
      <c r="F40" s="478">
        <v>36</v>
      </c>
      <c r="G40" s="263">
        <f t="shared" si="254"/>
        <v>0</v>
      </c>
      <c r="H40" s="264"/>
      <c r="I40" s="263">
        <f t="shared" si="255"/>
        <v>0</v>
      </c>
      <c r="J40" s="474"/>
      <c r="K40" s="263">
        <f t="shared" si="256"/>
        <v>0</v>
      </c>
      <c r="L40" s="474"/>
      <c r="M40" s="263">
        <f t="shared" si="257"/>
        <v>0</v>
      </c>
      <c r="N40" s="474"/>
      <c r="O40" s="263">
        <f t="shared" si="258"/>
        <v>0</v>
      </c>
      <c r="P40" s="474"/>
      <c r="Q40" s="263">
        <f t="shared" si="259"/>
        <v>0</v>
      </c>
      <c r="R40" s="474"/>
      <c r="S40" s="263">
        <f t="shared" si="260"/>
        <v>0</v>
      </c>
      <c r="T40" s="474"/>
      <c r="U40" s="263">
        <f t="shared" si="261"/>
        <v>0</v>
      </c>
      <c r="V40" s="474"/>
      <c r="W40" s="263">
        <f t="shared" si="262"/>
        <v>0</v>
      </c>
      <c r="X40" s="474"/>
      <c r="Y40" s="263">
        <f t="shared" si="263"/>
        <v>0</v>
      </c>
      <c r="Z40" s="474"/>
      <c r="AA40" s="263">
        <f t="shared" si="264"/>
        <v>0</v>
      </c>
      <c r="AB40" s="474"/>
      <c r="AC40" s="263">
        <f t="shared" si="265"/>
        <v>0</v>
      </c>
      <c r="AD40" s="474"/>
      <c r="AE40" s="263">
        <f t="shared" si="266"/>
        <v>0</v>
      </c>
      <c r="AF40" s="474"/>
      <c r="AG40" s="263">
        <f t="shared" si="267"/>
        <v>0</v>
      </c>
      <c r="AH40" s="474"/>
      <c r="AI40" s="263">
        <f t="shared" si="268"/>
        <v>0</v>
      </c>
      <c r="AJ40" s="474"/>
      <c r="AK40" s="263">
        <f t="shared" si="269"/>
        <v>0</v>
      </c>
      <c r="AL40" s="474"/>
      <c r="AM40" s="263">
        <f t="shared" si="270"/>
        <v>0</v>
      </c>
      <c r="AN40" s="474"/>
      <c r="AO40" s="263">
        <f t="shared" si="271"/>
        <v>0</v>
      </c>
      <c r="AP40" s="474"/>
      <c r="AQ40" s="263">
        <f t="shared" si="272"/>
        <v>0</v>
      </c>
      <c r="AR40" s="474"/>
      <c r="AS40" s="263">
        <f t="shared" si="273"/>
        <v>0</v>
      </c>
      <c r="AT40" s="474"/>
      <c r="AU40" s="263">
        <f t="shared" si="274"/>
        <v>0</v>
      </c>
      <c r="AV40" s="474"/>
      <c r="AW40" s="263">
        <f t="shared" si="275"/>
        <v>0</v>
      </c>
      <c r="AX40" s="474"/>
      <c r="AY40" s="263">
        <f t="shared" si="276"/>
        <v>0</v>
      </c>
      <c r="AZ40" s="474"/>
      <c r="BA40" s="263">
        <f t="shared" si="277"/>
        <v>0</v>
      </c>
      <c r="BB40" s="474"/>
      <c r="BC40" s="263">
        <f t="shared" si="278"/>
        <v>0</v>
      </c>
      <c r="BD40" s="474"/>
      <c r="BE40" s="263">
        <f t="shared" si="279"/>
        <v>0</v>
      </c>
      <c r="BF40" s="474"/>
      <c r="BG40" s="263">
        <f t="shared" si="280"/>
        <v>0</v>
      </c>
      <c r="BH40" s="474"/>
      <c r="BI40" s="263">
        <f t="shared" si="281"/>
        <v>0</v>
      </c>
      <c r="BJ40" s="474"/>
      <c r="BK40" s="263">
        <f t="shared" si="282"/>
        <v>0</v>
      </c>
      <c r="BL40" s="474"/>
      <c r="BM40" s="263">
        <f t="shared" si="283"/>
        <v>0</v>
      </c>
      <c r="BN40" s="474"/>
      <c r="BO40" s="263">
        <f t="shared" si="284"/>
        <v>0</v>
      </c>
      <c r="BP40" s="474"/>
      <c r="BQ40" s="476">
        <f t="shared" si="285"/>
        <v>0</v>
      </c>
      <c r="BR40" s="295">
        <f t="shared" si="62"/>
        <v>0</v>
      </c>
    </row>
    <row r="41" spans="2:70" ht="18" hidden="1" customHeight="1" outlineLevel="2" thickTop="1" thickBot="1">
      <c r="B41" s="210" t="s">
        <v>253</v>
      </c>
      <c r="C41" s="260" t="str">
        <f>IF(VLOOKUP(B41,'Orçamento Detalhado'!$A$11:$I$529,4,)="","",(VLOOKUP(B41,'Orçamento Detalhado'!$A$11:$I$529,4,)))</f>
        <v/>
      </c>
      <c r="D41" s="261" t="str">
        <f>IF(B41="","",VLOOKUP($B41,'Orçamento Detalhado'!$A$11:$J$529,10,))</f>
        <v/>
      </c>
      <c r="E41" s="262">
        <f t="shared" si="61"/>
        <v>0</v>
      </c>
      <c r="F41" s="478">
        <v>37</v>
      </c>
      <c r="G41" s="263">
        <f t="shared" ref="G41" si="286">IFERROR($D41*H41,0)</f>
        <v>0</v>
      </c>
      <c r="H41" s="264"/>
      <c r="I41" s="263">
        <f t="shared" ref="I41" si="287">IFERROR($D41*J41,0)</f>
        <v>0</v>
      </c>
      <c r="J41" s="474"/>
      <c r="K41" s="263">
        <f t="shared" ref="K41" si="288">IFERROR($D41*L41,0)</f>
        <v>0</v>
      </c>
      <c r="L41" s="474"/>
      <c r="M41" s="263">
        <f t="shared" ref="M41" si="289">IFERROR($D41*N41,0)</f>
        <v>0</v>
      </c>
      <c r="N41" s="474"/>
      <c r="O41" s="263">
        <f t="shared" ref="O41" si="290">IFERROR($D41*P41,0)</f>
        <v>0</v>
      </c>
      <c r="P41" s="474"/>
      <c r="Q41" s="263">
        <f t="shared" ref="Q41" si="291">IFERROR($D41*R41,0)</f>
        <v>0</v>
      </c>
      <c r="R41" s="474"/>
      <c r="S41" s="263">
        <f t="shared" ref="S41" si="292">IFERROR($D41*T41,0)</f>
        <v>0</v>
      </c>
      <c r="T41" s="474"/>
      <c r="U41" s="263">
        <f t="shared" ref="U41" si="293">IFERROR($D41*V41,0)</f>
        <v>0</v>
      </c>
      <c r="V41" s="474"/>
      <c r="W41" s="263">
        <f t="shared" ref="W41" si="294">IFERROR($D41*X41,0)</f>
        <v>0</v>
      </c>
      <c r="X41" s="474"/>
      <c r="Y41" s="263">
        <f t="shared" ref="Y41" si="295">IFERROR($D41*Z41,0)</f>
        <v>0</v>
      </c>
      <c r="Z41" s="474"/>
      <c r="AA41" s="263">
        <f t="shared" ref="AA41" si="296">IFERROR($D41*AB41,0)</f>
        <v>0</v>
      </c>
      <c r="AB41" s="474"/>
      <c r="AC41" s="263">
        <f t="shared" ref="AC41" si="297">IFERROR($D41*AD41,0)</f>
        <v>0</v>
      </c>
      <c r="AD41" s="474"/>
      <c r="AE41" s="263">
        <f t="shared" ref="AE41" si="298">IFERROR($D41*AF41,0)</f>
        <v>0</v>
      </c>
      <c r="AF41" s="474"/>
      <c r="AG41" s="263">
        <f t="shared" ref="AG41" si="299">IFERROR($D41*AH41,0)</f>
        <v>0</v>
      </c>
      <c r="AH41" s="474"/>
      <c r="AI41" s="263">
        <f t="shared" ref="AI41" si="300">IFERROR($D41*AJ41,0)</f>
        <v>0</v>
      </c>
      <c r="AJ41" s="474"/>
      <c r="AK41" s="263">
        <f t="shared" ref="AK41" si="301">IFERROR($D41*AL41,0)</f>
        <v>0</v>
      </c>
      <c r="AL41" s="474"/>
      <c r="AM41" s="263">
        <f t="shared" ref="AM41" si="302">IFERROR($D41*AN41,0)</f>
        <v>0</v>
      </c>
      <c r="AN41" s="474"/>
      <c r="AO41" s="263">
        <f t="shared" ref="AO41" si="303">IFERROR($D41*AP41,0)</f>
        <v>0</v>
      </c>
      <c r="AP41" s="474"/>
      <c r="AQ41" s="263">
        <f t="shared" ref="AQ41" si="304">IFERROR($D41*AR41,0)</f>
        <v>0</v>
      </c>
      <c r="AR41" s="474"/>
      <c r="AS41" s="263">
        <f t="shared" ref="AS41" si="305">IFERROR($D41*AT41,0)</f>
        <v>0</v>
      </c>
      <c r="AT41" s="474"/>
      <c r="AU41" s="263">
        <f t="shared" ref="AU41" si="306">IFERROR($D41*AV41,0)</f>
        <v>0</v>
      </c>
      <c r="AV41" s="474"/>
      <c r="AW41" s="263">
        <f t="shared" ref="AW41" si="307">IFERROR($D41*AX41,0)</f>
        <v>0</v>
      </c>
      <c r="AX41" s="474"/>
      <c r="AY41" s="263">
        <f t="shared" ref="AY41" si="308">IFERROR($D41*AZ41,0)</f>
        <v>0</v>
      </c>
      <c r="AZ41" s="474"/>
      <c r="BA41" s="263">
        <f t="shared" ref="BA41" si="309">IFERROR($D41*BB41,0)</f>
        <v>0</v>
      </c>
      <c r="BB41" s="474"/>
      <c r="BC41" s="263">
        <f t="shared" ref="BC41" si="310">IFERROR($D41*BD41,0)</f>
        <v>0</v>
      </c>
      <c r="BD41" s="474"/>
      <c r="BE41" s="263">
        <f t="shared" ref="BE41" si="311">IFERROR($D41*BF41,0)</f>
        <v>0</v>
      </c>
      <c r="BF41" s="474"/>
      <c r="BG41" s="263">
        <f t="shared" ref="BG41" si="312">IFERROR($D41*BH41,0)</f>
        <v>0</v>
      </c>
      <c r="BH41" s="474"/>
      <c r="BI41" s="263">
        <f t="shared" ref="BI41" si="313">IFERROR($D41*BJ41,0)</f>
        <v>0</v>
      </c>
      <c r="BJ41" s="474"/>
      <c r="BK41" s="263">
        <f t="shared" ref="BK41" si="314">IFERROR($D41*BL41,0)</f>
        <v>0</v>
      </c>
      <c r="BL41" s="474"/>
      <c r="BM41" s="263">
        <f t="shared" ref="BM41" si="315">IFERROR($D41*BN41,0)</f>
        <v>0</v>
      </c>
      <c r="BN41" s="474"/>
      <c r="BO41" s="263">
        <f t="shared" ref="BO41" si="316">IFERROR($D41*BP41,0)</f>
        <v>0</v>
      </c>
      <c r="BP41" s="474"/>
      <c r="BQ41" s="476">
        <f t="shared" si="285"/>
        <v>0</v>
      </c>
      <c r="BR41" s="295">
        <f t="shared" si="62"/>
        <v>0</v>
      </c>
    </row>
    <row r="42" spans="2:70" ht="18" hidden="1" customHeight="1" outlineLevel="1" thickTop="1" thickBot="1">
      <c r="B42" s="246" t="s">
        <v>113</v>
      </c>
      <c r="C42" s="266" t="str">
        <f>IF(B42="","",VLOOKUP(B42,'Orçamento Detalhado'!$A$11:$I$529,4,))</f>
        <v>FUNDAÇÕES</v>
      </c>
      <c r="D42" s="249">
        <f>SUM(D43:D57)</f>
        <v>0</v>
      </c>
      <c r="E42" s="250">
        <f t="shared" si="61"/>
        <v>0</v>
      </c>
      <c r="F42" s="478">
        <v>38</v>
      </c>
      <c r="G42" s="251">
        <f>SUM(G43:G57)</f>
        <v>0</v>
      </c>
      <c r="H42" s="252">
        <f>IFERROR(G42/$D42,0)</f>
        <v>0</v>
      </c>
      <c r="I42" s="251">
        <f>SUM(I43:I57)</f>
        <v>0</v>
      </c>
      <c r="J42" s="473">
        <f>IFERROR(I42/$D42,0)</f>
        <v>0</v>
      </c>
      <c r="K42" s="251">
        <f>SUM(K43:K57)</f>
        <v>0</v>
      </c>
      <c r="L42" s="473">
        <f>IFERROR(K42/$D42,0)</f>
        <v>0</v>
      </c>
      <c r="M42" s="251">
        <f>SUM(M43:M57)</f>
        <v>0</v>
      </c>
      <c r="N42" s="473">
        <f>IFERROR(M42/$D42,0)</f>
        <v>0</v>
      </c>
      <c r="O42" s="251">
        <f>SUM(O43:O57)</f>
        <v>0</v>
      </c>
      <c r="P42" s="473">
        <f>IFERROR(O42/$D42,0)</f>
        <v>0</v>
      </c>
      <c r="Q42" s="251">
        <f>SUM(Q43:Q57)</f>
        <v>0</v>
      </c>
      <c r="R42" s="473">
        <f>IFERROR(Q42/$D42,0)</f>
        <v>0</v>
      </c>
      <c r="S42" s="251">
        <f>SUM(S43:S57)</f>
        <v>0</v>
      </c>
      <c r="T42" s="473">
        <f>IFERROR(S42/$D42,0)</f>
        <v>0</v>
      </c>
      <c r="U42" s="251">
        <f>SUM(U43:U57)</f>
        <v>0</v>
      </c>
      <c r="V42" s="473">
        <f>IFERROR(U42/$D42,0)</f>
        <v>0</v>
      </c>
      <c r="W42" s="251">
        <f>SUM(W43:W57)</f>
        <v>0</v>
      </c>
      <c r="X42" s="473">
        <f>IFERROR(W42/$D42,0)</f>
        <v>0</v>
      </c>
      <c r="Y42" s="251">
        <f>SUM(Y43:Y57)</f>
        <v>0</v>
      </c>
      <c r="Z42" s="473">
        <f>IFERROR(Y42/$D42,0)</f>
        <v>0</v>
      </c>
      <c r="AA42" s="251">
        <f>SUM(AA43:AA57)</f>
        <v>0</v>
      </c>
      <c r="AB42" s="473">
        <f>IFERROR(AA42/$D42,0)</f>
        <v>0</v>
      </c>
      <c r="AC42" s="251">
        <f>SUM(AC43:AC57)</f>
        <v>0</v>
      </c>
      <c r="AD42" s="473">
        <f>IFERROR(AC42/$D42,0)</f>
        <v>0</v>
      </c>
      <c r="AE42" s="251">
        <f>SUM(AE43:AE57)</f>
        <v>0</v>
      </c>
      <c r="AF42" s="473">
        <f>IFERROR(AE42/$D42,0)</f>
        <v>0</v>
      </c>
      <c r="AG42" s="251">
        <f>SUM(AG43:AG57)</f>
        <v>0</v>
      </c>
      <c r="AH42" s="473">
        <f>IFERROR(AG42/$D42,0)</f>
        <v>0</v>
      </c>
      <c r="AI42" s="251">
        <f>SUM(AI43:AI57)</f>
        <v>0</v>
      </c>
      <c r="AJ42" s="473">
        <f>IFERROR(AI42/$D42,0)</f>
        <v>0</v>
      </c>
      <c r="AK42" s="251">
        <f>SUM(AK43:AK57)</f>
        <v>0</v>
      </c>
      <c r="AL42" s="473">
        <f>IFERROR(AK42/$D42,0)</f>
        <v>0</v>
      </c>
      <c r="AM42" s="251">
        <f>SUM(AM43:AM57)</f>
        <v>0</v>
      </c>
      <c r="AN42" s="473">
        <f>IFERROR(AM42/$D42,0)</f>
        <v>0</v>
      </c>
      <c r="AO42" s="251">
        <f>SUM(AO43:AO57)</f>
        <v>0</v>
      </c>
      <c r="AP42" s="473">
        <f>IFERROR(AO42/$D42,0)</f>
        <v>0</v>
      </c>
      <c r="AQ42" s="251">
        <f>SUM(AQ43:AQ57)</f>
        <v>0</v>
      </c>
      <c r="AR42" s="473">
        <f>IFERROR(AQ42/$D42,0)</f>
        <v>0</v>
      </c>
      <c r="AS42" s="251">
        <f>SUM(AS43:AS57)</f>
        <v>0</v>
      </c>
      <c r="AT42" s="473">
        <f>IFERROR(AS42/$D42,0)</f>
        <v>0</v>
      </c>
      <c r="AU42" s="251">
        <f>SUM(AU43:AU57)</f>
        <v>0</v>
      </c>
      <c r="AV42" s="473">
        <f>IFERROR(AU42/$D42,0)</f>
        <v>0</v>
      </c>
      <c r="AW42" s="251">
        <f>SUM(AW43:AW57)</f>
        <v>0</v>
      </c>
      <c r="AX42" s="473">
        <f>IFERROR(AW42/$D42,0)</f>
        <v>0</v>
      </c>
      <c r="AY42" s="251">
        <f>SUM(AY43:AY57)</f>
        <v>0</v>
      </c>
      <c r="AZ42" s="473">
        <f>IFERROR(AY42/$D42,0)</f>
        <v>0</v>
      </c>
      <c r="BA42" s="251">
        <f>SUM(BA43:BA57)</f>
        <v>0</v>
      </c>
      <c r="BB42" s="473">
        <f>IFERROR(BA42/$D42,0)</f>
        <v>0</v>
      </c>
      <c r="BC42" s="251">
        <f>SUM(BC43:BC57)</f>
        <v>0</v>
      </c>
      <c r="BD42" s="473">
        <f>IFERROR(BC42/$D42,0)</f>
        <v>0</v>
      </c>
      <c r="BE42" s="251">
        <f>SUM(BE43:BE57)</f>
        <v>0</v>
      </c>
      <c r="BF42" s="473">
        <f>IFERROR(BE42/$D42,0)</f>
        <v>0</v>
      </c>
      <c r="BG42" s="251">
        <f>SUM(BG43:BG57)</f>
        <v>0</v>
      </c>
      <c r="BH42" s="473">
        <f>IFERROR(BG42/$D42,0)</f>
        <v>0</v>
      </c>
      <c r="BI42" s="251">
        <f>SUM(BI43:BI57)</f>
        <v>0</v>
      </c>
      <c r="BJ42" s="473">
        <f>IFERROR(BI42/$D42,0)</f>
        <v>0</v>
      </c>
      <c r="BK42" s="251">
        <f>SUM(BK43:BK57)</f>
        <v>0</v>
      </c>
      <c r="BL42" s="473">
        <f>IFERROR(BK42/$D42,0)</f>
        <v>0</v>
      </c>
      <c r="BM42" s="251">
        <f>SUM(BM43:BM57)</f>
        <v>0</v>
      </c>
      <c r="BN42" s="473">
        <f>IFERROR(BM42/$D42,0)</f>
        <v>0</v>
      </c>
      <c r="BO42" s="251">
        <f>SUM(BO43:BO57)</f>
        <v>0</v>
      </c>
      <c r="BP42" s="473">
        <f>IFERROR(BO42/$D42,0)</f>
        <v>0</v>
      </c>
      <c r="BQ42" s="476">
        <f t="shared" si="190"/>
        <v>0</v>
      </c>
      <c r="BR42" s="295">
        <f t="shared" si="62"/>
        <v>0</v>
      </c>
    </row>
    <row r="43" spans="2:70" ht="18" hidden="1" customHeight="1" outlineLevel="2" thickTop="1" thickBot="1">
      <c r="B43" s="210" t="s">
        <v>255</v>
      </c>
      <c r="C43" s="260" t="str">
        <f>IF(VLOOKUP(B43,'Orçamento Detalhado'!$A$11:$I$529,4,)="","",(VLOOKUP(B43,'Orçamento Detalhado'!$A$11:$I$529,4,)))</f>
        <v xml:space="preserve">Locação da Obra </v>
      </c>
      <c r="D43" s="261" t="str">
        <f>IF(B43="","",VLOOKUP($B43,'Orçamento Detalhado'!$A$11:$J$529,10,))</f>
        <v/>
      </c>
      <c r="E43" s="262">
        <f>IFERROR(D43/$D$524,0)</f>
        <v>0</v>
      </c>
      <c r="F43" s="478">
        <v>39</v>
      </c>
      <c r="G43" s="263">
        <f t="shared" ref="G43:G54" si="317">IFERROR($D43*H43,0)</f>
        <v>0</v>
      </c>
      <c r="H43" s="264"/>
      <c r="I43" s="263">
        <f t="shared" ref="I43:I54" si="318">IFERROR($D43*J43,0)</f>
        <v>0</v>
      </c>
      <c r="J43" s="474"/>
      <c r="K43" s="263">
        <f t="shared" ref="K43:K54" si="319">IFERROR($D43*L43,0)</f>
        <v>0</v>
      </c>
      <c r="L43" s="474"/>
      <c r="M43" s="263">
        <f t="shared" ref="M43:M54" si="320">IFERROR($D43*N43,0)</f>
        <v>0</v>
      </c>
      <c r="N43" s="474"/>
      <c r="O43" s="263">
        <f t="shared" ref="O43:O54" si="321">IFERROR($D43*P43,0)</f>
        <v>0</v>
      </c>
      <c r="P43" s="474"/>
      <c r="Q43" s="263">
        <f t="shared" ref="Q43:Q54" si="322">IFERROR($D43*R43,0)</f>
        <v>0</v>
      </c>
      <c r="R43" s="474"/>
      <c r="S43" s="263">
        <f t="shared" ref="S43:S54" si="323">IFERROR($D43*T43,0)</f>
        <v>0</v>
      </c>
      <c r="T43" s="474"/>
      <c r="U43" s="263">
        <f t="shared" ref="U43:U54" si="324">IFERROR($D43*V43,0)</f>
        <v>0</v>
      </c>
      <c r="V43" s="474"/>
      <c r="W43" s="263">
        <f t="shared" ref="W43:W54" si="325">IFERROR($D43*X43,0)</f>
        <v>0</v>
      </c>
      <c r="X43" s="474"/>
      <c r="Y43" s="263">
        <f t="shared" ref="Y43:Y54" si="326">IFERROR($D43*Z43,0)</f>
        <v>0</v>
      </c>
      <c r="Z43" s="474"/>
      <c r="AA43" s="263">
        <f t="shared" ref="AA43:AA54" si="327">IFERROR($D43*AB43,0)</f>
        <v>0</v>
      </c>
      <c r="AB43" s="474"/>
      <c r="AC43" s="263">
        <f t="shared" ref="AC43:AC54" si="328">IFERROR($D43*AD43,0)</f>
        <v>0</v>
      </c>
      <c r="AD43" s="474"/>
      <c r="AE43" s="263">
        <f t="shared" ref="AE43:AE54" si="329">IFERROR($D43*AF43,0)</f>
        <v>0</v>
      </c>
      <c r="AF43" s="474"/>
      <c r="AG43" s="263">
        <f t="shared" ref="AG43:AG54" si="330">IFERROR($D43*AH43,0)</f>
        <v>0</v>
      </c>
      <c r="AH43" s="474"/>
      <c r="AI43" s="263">
        <f t="shared" ref="AI43:AI54" si="331">IFERROR($D43*AJ43,0)</f>
        <v>0</v>
      </c>
      <c r="AJ43" s="474"/>
      <c r="AK43" s="263">
        <f t="shared" ref="AK43:AK54" si="332">IFERROR($D43*AL43,0)</f>
        <v>0</v>
      </c>
      <c r="AL43" s="474"/>
      <c r="AM43" s="263">
        <f t="shared" ref="AM43:AM54" si="333">IFERROR($D43*AN43,0)</f>
        <v>0</v>
      </c>
      <c r="AN43" s="474"/>
      <c r="AO43" s="263">
        <f t="shared" ref="AO43:AO54" si="334">IFERROR($D43*AP43,0)</f>
        <v>0</v>
      </c>
      <c r="AP43" s="474"/>
      <c r="AQ43" s="263">
        <f t="shared" ref="AQ43:AQ54" si="335">IFERROR($D43*AR43,0)</f>
        <v>0</v>
      </c>
      <c r="AR43" s="474"/>
      <c r="AS43" s="263">
        <f t="shared" ref="AS43:AS54" si="336">IFERROR($D43*AT43,0)</f>
        <v>0</v>
      </c>
      <c r="AT43" s="474"/>
      <c r="AU43" s="263">
        <f t="shared" ref="AU43:AU54" si="337">IFERROR($D43*AV43,0)</f>
        <v>0</v>
      </c>
      <c r="AV43" s="474"/>
      <c r="AW43" s="263">
        <f t="shared" ref="AW43:AW54" si="338">IFERROR($D43*AX43,0)</f>
        <v>0</v>
      </c>
      <c r="AX43" s="474"/>
      <c r="AY43" s="263">
        <f t="shared" ref="AY43:AY54" si="339">IFERROR($D43*AZ43,0)</f>
        <v>0</v>
      </c>
      <c r="AZ43" s="474"/>
      <c r="BA43" s="263">
        <f t="shared" ref="BA43:BA54" si="340">IFERROR($D43*BB43,0)</f>
        <v>0</v>
      </c>
      <c r="BB43" s="474"/>
      <c r="BC43" s="263">
        <f t="shared" ref="BC43:BC54" si="341">IFERROR($D43*BD43,0)</f>
        <v>0</v>
      </c>
      <c r="BD43" s="474"/>
      <c r="BE43" s="263">
        <f t="shared" ref="BE43:BE54" si="342">IFERROR($D43*BF43,0)</f>
        <v>0</v>
      </c>
      <c r="BF43" s="474"/>
      <c r="BG43" s="263">
        <f t="shared" ref="BG43:BG54" si="343">IFERROR($D43*BH43,0)</f>
        <v>0</v>
      </c>
      <c r="BH43" s="474"/>
      <c r="BI43" s="263">
        <f t="shared" ref="BI43:BI54" si="344">IFERROR($D43*BJ43,0)</f>
        <v>0</v>
      </c>
      <c r="BJ43" s="474"/>
      <c r="BK43" s="263">
        <f t="shared" ref="BK43:BK54" si="345">IFERROR($D43*BL43,0)</f>
        <v>0</v>
      </c>
      <c r="BL43" s="474"/>
      <c r="BM43" s="263">
        <f t="shared" ref="BM43:BM54" si="346">IFERROR($D43*BN43,0)</f>
        <v>0</v>
      </c>
      <c r="BN43" s="474"/>
      <c r="BO43" s="263">
        <f t="shared" ref="BO43:BO54" si="347">IFERROR($D43*BP43,0)</f>
        <v>0</v>
      </c>
      <c r="BP43" s="474"/>
      <c r="BQ43" s="476">
        <f t="shared" si="190"/>
        <v>0</v>
      </c>
      <c r="BR43" s="295">
        <f t="shared" si="62"/>
        <v>0</v>
      </c>
    </row>
    <row r="44" spans="2:70" ht="18" hidden="1" customHeight="1" outlineLevel="2" thickTop="1" thickBot="1">
      <c r="B44" s="210" t="s">
        <v>257</v>
      </c>
      <c r="C44" s="260" t="str">
        <f>IF(VLOOKUP(B44,'Orçamento Detalhado'!$A$11:$I$529,4,)="","",(VLOOKUP(B44,'Orçamento Detalhado'!$A$11:$I$529,4,)))</f>
        <v>Fundações Profundas</v>
      </c>
      <c r="D44" s="261" t="str">
        <f>IF(B44="","",VLOOKUP($B44,'Orçamento Detalhado'!$A$11:$J$529,10,))</f>
        <v/>
      </c>
      <c r="E44" s="262">
        <f t="shared" si="61"/>
        <v>0</v>
      </c>
      <c r="F44" s="478">
        <v>40</v>
      </c>
      <c r="G44" s="263">
        <f t="shared" si="317"/>
        <v>0</v>
      </c>
      <c r="H44" s="264"/>
      <c r="I44" s="263">
        <f t="shared" si="318"/>
        <v>0</v>
      </c>
      <c r="J44" s="474"/>
      <c r="K44" s="263">
        <f t="shared" si="319"/>
        <v>0</v>
      </c>
      <c r="L44" s="474"/>
      <c r="M44" s="263">
        <f t="shared" si="320"/>
        <v>0</v>
      </c>
      <c r="N44" s="474"/>
      <c r="O44" s="263">
        <f t="shared" si="321"/>
        <v>0</v>
      </c>
      <c r="P44" s="474"/>
      <c r="Q44" s="263">
        <f t="shared" si="322"/>
        <v>0</v>
      </c>
      <c r="R44" s="474"/>
      <c r="S44" s="263">
        <f t="shared" si="323"/>
        <v>0</v>
      </c>
      <c r="T44" s="474"/>
      <c r="U44" s="263">
        <f t="shared" si="324"/>
        <v>0</v>
      </c>
      <c r="V44" s="474"/>
      <c r="W44" s="263">
        <f t="shared" si="325"/>
        <v>0</v>
      </c>
      <c r="X44" s="474"/>
      <c r="Y44" s="263">
        <f t="shared" si="326"/>
        <v>0</v>
      </c>
      <c r="Z44" s="474"/>
      <c r="AA44" s="263">
        <f t="shared" si="327"/>
        <v>0</v>
      </c>
      <c r="AB44" s="474"/>
      <c r="AC44" s="263">
        <f t="shared" si="328"/>
        <v>0</v>
      </c>
      <c r="AD44" s="474"/>
      <c r="AE44" s="263">
        <f t="shared" si="329"/>
        <v>0</v>
      </c>
      <c r="AF44" s="474"/>
      <c r="AG44" s="263">
        <f t="shared" si="330"/>
        <v>0</v>
      </c>
      <c r="AH44" s="474"/>
      <c r="AI44" s="263">
        <f t="shared" si="331"/>
        <v>0</v>
      </c>
      <c r="AJ44" s="474"/>
      <c r="AK44" s="263">
        <f t="shared" si="332"/>
        <v>0</v>
      </c>
      <c r="AL44" s="474"/>
      <c r="AM44" s="263">
        <f t="shared" si="333"/>
        <v>0</v>
      </c>
      <c r="AN44" s="474"/>
      <c r="AO44" s="263">
        <f t="shared" si="334"/>
        <v>0</v>
      </c>
      <c r="AP44" s="474"/>
      <c r="AQ44" s="263">
        <f t="shared" si="335"/>
        <v>0</v>
      </c>
      <c r="AR44" s="474"/>
      <c r="AS44" s="263">
        <f t="shared" si="336"/>
        <v>0</v>
      </c>
      <c r="AT44" s="474"/>
      <c r="AU44" s="263">
        <f t="shared" si="337"/>
        <v>0</v>
      </c>
      <c r="AV44" s="474"/>
      <c r="AW44" s="263">
        <f t="shared" si="338"/>
        <v>0</v>
      </c>
      <c r="AX44" s="474"/>
      <c r="AY44" s="263">
        <f t="shared" si="339"/>
        <v>0</v>
      </c>
      <c r="AZ44" s="474"/>
      <c r="BA44" s="263">
        <f t="shared" si="340"/>
        <v>0</v>
      </c>
      <c r="BB44" s="474"/>
      <c r="BC44" s="263">
        <f t="shared" si="341"/>
        <v>0</v>
      </c>
      <c r="BD44" s="474"/>
      <c r="BE44" s="263">
        <f t="shared" si="342"/>
        <v>0</v>
      </c>
      <c r="BF44" s="474"/>
      <c r="BG44" s="263">
        <f t="shared" si="343"/>
        <v>0</v>
      </c>
      <c r="BH44" s="474"/>
      <c r="BI44" s="263">
        <f t="shared" si="344"/>
        <v>0</v>
      </c>
      <c r="BJ44" s="474"/>
      <c r="BK44" s="263">
        <f t="shared" si="345"/>
        <v>0</v>
      </c>
      <c r="BL44" s="474"/>
      <c r="BM44" s="263">
        <f t="shared" si="346"/>
        <v>0</v>
      </c>
      <c r="BN44" s="474"/>
      <c r="BO44" s="263">
        <f t="shared" si="347"/>
        <v>0</v>
      </c>
      <c r="BP44" s="474"/>
      <c r="BQ44" s="476">
        <f t="shared" si="190"/>
        <v>0</v>
      </c>
      <c r="BR44" s="295">
        <f t="shared" si="62"/>
        <v>0</v>
      </c>
    </row>
    <row r="45" spans="2:70" ht="18" hidden="1" customHeight="1" outlineLevel="2" thickTop="1" thickBot="1">
      <c r="B45" s="210" t="s">
        <v>260</v>
      </c>
      <c r="C45" s="260" t="str">
        <f>IF(VLOOKUP(B45,'Orçamento Detalhado'!$A$11:$I$529,4,)="","",(VLOOKUP(B45,'Orçamento Detalhado'!$A$11:$I$529,4,)))</f>
        <v>Fundações Superficiais</v>
      </c>
      <c r="D45" s="261" t="str">
        <f>IF(B45="","",VLOOKUP($B45,'Orçamento Detalhado'!$A$11:$J$529,10,))</f>
        <v/>
      </c>
      <c r="E45" s="262">
        <f t="shared" si="61"/>
        <v>0</v>
      </c>
      <c r="F45" s="478">
        <v>41</v>
      </c>
      <c r="G45" s="263">
        <f t="shared" si="317"/>
        <v>0</v>
      </c>
      <c r="H45" s="264"/>
      <c r="I45" s="263">
        <f t="shared" si="318"/>
        <v>0</v>
      </c>
      <c r="J45" s="474"/>
      <c r="K45" s="263">
        <f t="shared" si="319"/>
        <v>0</v>
      </c>
      <c r="L45" s="474"/>
      <c r="M45" s="263">
        <f t="shared" si="320"/>
        <v>0</v>
      </c>
      <c r="N45" s="474"/>
      <c r="O45" s="263">
        <f t="shared" si="321"/>
        <v>0</v>
      </c>
      <c r="P45" s="474"/>
      <c r="Q45" s="263">
        <f t="shared" si="322"/>
        <v>0</v>
      </c>
      <c r="R45" s="474"/>
      <c r="S45" s="263">
        <f t="shared" si="323"/>
        <v>0</v>
      </c>
      <c r="T45" s="474"/>
      <c r="U45" s="263">
        <f t="shared" si="324"/>
        <v>0</v>
      </c>
      <c r="V45" s="474"/>
      <c r="W45" s="263">
        <f t="shared" si="325"/>
        <v>0</v>
      </c>
      <c r="X45" s="474"/>
      <c r="Y45" s="263">
        <f t="shared" si="326"/>
        <v>0</v>
      </c>
      <c r="Z45" s="474"/>
      <c r="AA45" s="263">
        <f t="shared" si="327"/>
        <v>0</v>
      </c>
      <c r="AB45" s="474"/>
      <c r="AC45" s="263">
        <f t="shared" si="328"/>
        <v>0</v>
      </c>
      <c r="AD45" s="474"/>
      <c r="AE45" s="263">
        <f t="shared" si="329"/>
        <v>0</v>
      </c>
      <c r="AF45" s="474"/>
      <c r="AG45" s="263">
        <f t="shared" si="330"/>
        <v>0</v>
      </c>
      <c r="AH45" s="474"/>
      <c r="AI45" s="263">
        <f t="shared" si="331"/>
        <v>0</v>
      </c>
      <c r="AJ45" s="474"/>
      <c r="AK45" s="263">
        <f t="shared" si="332"/>
        <v>0</v>
      </c>
      <c r="AL45" s="474"/>
      <c r="AM45" s="263">
        <f t="shared" si="333"/>
        <v>0</v>
      </c>
      <c r="AN45" s="474"/>
      <c r="AO45" s="263">
        <f t="shared" si="334"/>
        <v>0</v>
      </c>
      <c r="AP45" s="474"/>
      <c r="AQ45" s="263">
        <f t="shared" si="335"/>
        <v>0</v>
      </c>
      <c r="AR45" s="474"/>
      <c r="AS45" s="263">
        <f t="shared" si="336"/>
        <v>0</v>
      </c>
      <c r="AT45" s="474"/>
      <c r="AU45" s="263">
        <f t="shared" si="337"/>
        <v>0</v>
      </c>
      <c r="AV45" s="474"/>
      <c r="AW45" s="263">
        <f t="shared" si="338"/>
        <v>0</v>
      </c>
      <c r="AX45" s="474"/>
      <c r="AY45" s="263">
        <f t="shared" si="339"/>
        <v>0</v>
      </c>
      <c r="AZ45" s="474"/>
      <c r="BA45" s="263">
        <f t="shared" si="340"/>
        <v>0</v>
      </c>
      <c r="BB45" s="474"/>
      <c r="BC45" s="263">
        <f t="shared" si="341"/>
        <v>0</v>
      </c>
      <c r="BD45" s="474"/>
      <c r="BE45" s="263">
        <f t="shared" si="342"/>
        <v>0</v>
      </c>
      <c r="BF45" s="474"/>
      <c r="BG45" s="263">
        <f t="shared" si="343"/>
        <v>0</v>
      </c>
      <c r="BH45" s="474"/>
      <c r="BI45" s="263">
        <f t="shared" si="344"/>
        <v>0</v>
      </c>
      <c r="BJ45" s="474"/>
      <c r="BK45" s="263">
        <f t="shared" si="345"/>
        <v>0</v>
      </c>
      <c r="BL45" s="474"/>
      <c r="BM45" s="263">
        <f t="shared" si="346"/>
        <v>0</v>
      </c>
      <c r="BN45" s="474"/>
      <c r="BO45" s="263">
        <f t="shared" si="347"/>
        <v>0</v>
      </c>
      <c r="BP45" s="474"/>
      <c r="BQ45" s="476">
        <f t="shared" si="190"/>
        <v>0</v>
      </c>
      <c r="BR45" s="295">
        <f t="shared" si="62"/>
        <v>0</v>
      </c>
    </row>
    <row r="46" spans="2:70" ht="18" hidden="1" customHeight="1" outlineLevel="2" thickTop="1" thickBot="1">
      <c r="B46" s="210" t="s">
        <v>263</v>
      </c>
      <c r="C46" s="260" t="str">
        <f>IF(VLOOKUP(B46,'Orçamento Detalhado'!$A$11:$I$529,4,)="","",(VLOOKUP(B46,'Orçamento Detalhado'!$A$11:$I$529,4,)))</f>
        <v>Blocos,Vigas Baldrames e Alavancas</v>
      </c>
      <c r="D46" s="261" t="str">
        <f>IF(B46="","",VLOOKUP($B46,'Orçamento Detalhado'!$A$11:$J$529,10,))</f>
        <v/>
      </c>
      <c r="E46" s="262">
        <f t="shared" si="61"/>
        <v>0</v>
      </c>
      <c r="F46" s="478">
        <v>42</v>
      </c>
      <c r="G46" s="263">
        <f t="shared" si="317"/>
        <v>0</v>
      </c>
      <c r="H46" s="264"/>
      <c r="I46" s="263">
        <f t="shared" si="318"/>
        <v>0</v>
      </c>
      <c r="J46" s="474"/>
      <c r="K46" s="263">
        <f t="shared" si="319"/>
        <v>0</v>
      </c>
      <c r="L46" s="474"/>
      <c r="M46" s="263">
        <f t="shared" si="320"/>
        <v>0</v>
      </c>
      <c r="N46" s="474"/>
      <c r="O46" s="263">
        <f t="shared" si="321"/>
        <v>0</v>
      </c>
      <c r="P46" s="474"/>
      <c r="Q46" s="263">
        <f t="shared" si="322"/>
        <v>0</v>
      </c>
      <c r="R46" s="474"/>
      <c r="S46" s="263">
        <f t="shared" si="323"/>
        <v>0</v>
      </c>
      <c r="T46" s="474"/>
      <c r="U46" s="263">
        <f t="shared" si="324"/>
        <v>0</v>
      </c>
      <c r="V46" s="474"/>
      <c r="W46" s="263">
        <f t="shared" si="325"/>
        <v>0</v>
      </c>
      <c r="X46" s="474"/>
      <c r="Y46" s="263">
        <f t="shared" si="326"/>
        <v>0</v>
      </c>
      <c r="Z46" s="474"/>
      <c r="AA46" s="263">
        <f t="shared" si="327"/>
        <v>0</v>
      </c>
      <c r="AB46" s="474"/>
      <c r="AC46" s="263">
        <f t="shared" si="328"/>
        <v>0</v>
      </c>
      <c r="AD46" s="474"/>
      <c r="AE46" s="263">
        <f t="shared" si="329"/>
        <v>0</v>
      </c>
      <c r="AF46" s="474"/>
      <c r="AG46" s="263">
        <f t="shared" si="330"/>
        <v>0</v>
      </c>
      <c r="AH46" s="474"/>
      <c r="AI46" s="263">
        <f t="shared" si="331"/>
        <v>0</v>
      </c>
      <c r="AJ46" s="474"/>
      <c r="AK46" s="263">
        <f t="shared" si="332"/>
        <v>0</v>
      </c>
      <c r="AL46" s="474"/>
      <c r="AM46" s="263">
        <f t="shared" si="333"/>
        <v>0</v>
      </c>
      <c r="AN46" s="474"/>
      <c r="AO46" s="263">
        <f t="shared" si="334"/>
        <v>0</v>
      </c>
      <c r="AP46" s="474"/>
      <c r="AQ46" s="263">
        <f t="shared" si="335"/>
        <v>0</v>
      </c>
      <c r="AR46" s="474"/>
      <c r="AS46" s="263">
        <f t="shared" si="336"/>
        <v>0</v>
      </c>
      <c r="AT46" s="474"/>
      <c r="AU46" s="263">
        <f t="shared" si="337"/>
        <v>0</v>
      </c>
      <c r="AV46" s="474"/>
      <c r="AW46" s="263">
        <f t="shared" si="338"/>
        <v>0</v>
      </c>
      <c r="AX46" s="474"/>
      <c r="AY46" s="263">
        <f t="shared" si="339"/>
        <v>0</v>
      </c>
      <c r="AZ46" s="474"/>
      <c r="BA46" s="263">
        <f t="shared" si="340"/>
        <v>0</v>
      </c>
      <c r="BB46" s="474"/>
      <c r="BC46" s="263">
        <f t="shared" si="341"/>
        <v>0</v>
      </c>
      <c r="BD46" s="474"/>
      <c r="BE46" s="263">
        <f t="shared" si="342"/>
        <v>0</v>
      </c>
      <c r="BF46" s="474"/>
      <c r="BG46" s="263">
        <f t="shared" si="343"/>
        <v>0</v>
      </c>
      <c r="BH46" s="474"/>
      <c r="BI46" s="263">
        <f t="shared" si="344"/>
        <v>0</v>
      </c>
      <c r="BJ46" s="474"/>
      <c r="BK46" s="263">
        <f t="shared" si="345"/>
        <v>0</v>
      </c>
      <c r="BL46" s="474"/>
      <c r="BM46" s="263">
        <f t="shared" si="346"/>
        <v>0</v>
      </c>
      <c r="BN46" s="474"/>
      <c r="BO46" s="263">
        <f t="shared" si="347"/>
        <v>0</v>
      </c>
      <c r="BP46" s="474"/>
      <c r="BQ46" s="476">
        <f t="shared" si="190"/>
        <v>0</v>
      </c>
      <c r="BR46" s="295">
        <f t="shared" si="62"/>
        <v>0</v>
      </c>
    </row>
    <row r="47" spans="2:70" ht="18" hidden="1" customHeight="1" outlineLevel="2" thickTop="1" thickBot="1">
      <c r="B47" s="210" t="s">
        <v>265</v>
      </c>
      <c r="C47" s="260" t="str">
        <f>IF(VLOOKUP(B47,'Orçamento Detalhado'!$A$11:$I$529,4,)="","",(VLOOKUP(B47,'Orçamento Detalhado'!$A$11:$I$529,4,)))</f>
        <v>Desmonte em Rocha</v>
      </c>
      <c r="D47" s="261" t="str">
        <f>IF(B47="","",VLOOKUP($B47,'Orçamento Detalhado'!$A$11:$J$529,10,))</f>
        <v/>
      </c>
      <c r="E47" s="262">
        <f t="shared" si="61"/>
        <v>0</v>
      </c>
      <c r="F47" s="478">
        <v>43</v>
      </c>
      <c r="G47" s="263">
        <f t="shared" si="317"/>
        <v>0</v>
      </c>
      <c r="H47" s="264"/>
      <c r="I47" s="263">
        <f t="shared" si="318"/>
        <v>0</v>
      </c>
      <c r="J47" s="474"/>
      <c r="K47" s="263">
        <f t="shared" si="319"/>
        <v>0</v>
      </c>
      <c r="L47" s="474"/>
      <c r="M47" s="263">
        <f t="shared" si="320"/>
        <v>0</v>
      </c>
      <c r="N47" s="474"/>
      <c r="O47" s="263">
        <f t="shared" si="321"/>
        <v>0</v>
      </c>
      <c r="P47" s="474"/>
      <c r="Q47" s="263">
        <f t="shared" si="322"/>
        <v>0</v>
      </c>
      <c r="R47" s="474"/>
      <c r="S47" s="263">
        <f t="shared" si="323"/>
        <v>0</v>
      </c>
      <c r="T47" s="474"/>
      <c r="U47" s="263">
        <f t="shared" si="324"/>
        <v>0</v>
      </c>
      <c r="V47" s="474"/>
      <c r="W47" s="263">
        <f t="shared" si="325"/>
        <v>0</v>
      </c>
      <c r="X47" s="474"/>
      <c r="Y47" s="263">
        <f t="shared" si="326"/>
        <v>0</v>
      </c>
      <c r="Z47" s="474"/>
      <c r="AA47" s="263">
        <f t="shared" si="327"/>
        <v>0</v>
      </c>
      <c r="AB47" s="474"/>
      <c r="AC47" s="263">
        <f t="shared" si="328"/>
        <v>0</v>
      </c>
      <c r="AD47" s="474"/>
      <c r="AE47" s="263">
        <f t="shared" si="329"/>
        <v>0</v>
      </c>
      <c r="AF47" s="474"/>
      <c r="AG47" s="263">
        <f t="shared" si="330"/>
        <v>0</v>
      </c>
      <c r="AH47" s="474"/>
      <c r="AI47" s="263">
        <f t="shared" si="331"/>
        <v>0</v>
      </c>
      <c r="AJ47" s="474"/>
      <c r="AK47" s="263">
        <f t="shared" si="332"/>
        <v>0</v>
      </c>
      <c r="AL47" s="474"/>
      <c r="AM47" s="263">
        <f t="shared" si="333"/>
        <v>0</v>
      </c>
      <c r="AN47" s="474"/>
      <c r="AO47" s="263">
        <f t="shared" si="334"/>
        <v>0</v>
      </c>
      <c r="AP47" s="474"/>
      <c r="AQ47" s="263">
        <f t="shared" si="335"/>
        <v>0</v>
      </c>
      <c r="AR47" s="474"/>
      <c r="AS47" s="263">
        <f t="shared" si="336"/>
        <v>0</v>
      </c>
      <c r="AT47" s="474"/>
      <c r="AU47" s="263">
        <f t="shared" si="337"/>
        <v>0</v>
      </c>
      <c r="AV47" s="474"/>
      <c r="AW47" s="263">
        <f t="shared" si="338"/>
        <v>0</v>
      </c>
      <c r="AX47" s="474"/>
      <c r="AY47" s="263">
        <f t="shared" si="339"/>
        <v>0</v>
      </c>
      <c r="AZ47" s="474"/>
      <c r="BA47" s="263">
        <f t="shared" si="340"/>
        <v>0</v>
      </c>
      <c r="BB47" s="474"/>
      <c r="BC47" s="263">
        <f t="shared" si="341"/>
        <v>0</v>
      </c>
      <c r="BD47" s="474"/>
      <c r="BE47" s="263">
        <f t="shared" si="342"/>
        <v>0</v>
      </c>
      <c r="BF47" s="474"/>
      <c r="BG47" s="263">
        <f t="shared" si="343"/>
        <v>0</v>
      </c>
      <c r="BH47" s="474"/>
      <c r="BI47" s="263">
        <f t="shared" si="344"/>
        <v>0</v>
      </c>
      <c r="BJ47" s="474"/>
      <c r="BK47" s="263">
        <f t="shared" si="345"/>
        <v>0</v>
      </c>
      <c r="BL47" s="474"/>
      <c r="BM47" s="263">
        <f t="shared" si="346"/>
        <v>0</v>
      </c>
      <c r="BN47" s="474"/>
      <c r="BO47" s="263">
        <f t="shared" si="347"/>
        <v>0</v>
      </c>
      <c r="BP47" s="474"/>
      <c r="BQ47" s="476">
        <f t="shared" si="190"/>
        <v>0</v>
      </c>
      <c r="BR47" s="295">
        <f t="shared" si="62"/>
        <v>0</v>
      </c>
    </row>
    <row r="48" spans="2:70" ht="18" hidden="1" customHeight="1" outlineLevel="2" thickTop="1" thickBot="1">
      <c r="B48" s="210" t="s">
        <v>267</v>
      </c>
      <c r="C48" s="260" t="str">
        <f>IF(VLOOKUP(B48,'Orçamento Detalhado'!$A$11:$I$529,4,)="","",(VLOOKUP(B48,'Orçamento Detalhado'!$A$11:$I$529,4,)))</f>
        <v>Escavação Mecanizada</v>
      </c>
      <c r="D48" s="261" t="str">
        <f>IF(B48="","",VLOOKUP($B48,'Orçamento Detalhado'!$A$11:$J$529,10,))</f>
        <v/>
      </c>
      <c r="E48" s="262">
        <f t="shared" si="61"/>
        <v>0</v>
      </c>
      <c r="F48" s="478">
        <v>44</v>
      </c>
      <c r="G48" s="263">
        <f t="shared" si="317"/>
        <v>0</v>
      </c>
      <c r="H48" s="264"/>
      <c r="I48" s="263">
        <f t="shared" si="318"/>
        <v>0</v>
      </c>
      <c r="J48" s="474"/>
      <c r="K48" s="263">
        <f t="shared" si="319"/>
        <v>0</v>
      </c>
      <c r="L48" s="474"/>
      <c r="M48" s="263">
        <f t="shared" si="320"/>
        <v>0</v>
      </c>
      <c r="N48" s="474"/>
      <c r="O48" s="263">
        <f t="shared" si="321"/>
        <v>0</v>
      </c>
      <c r="P48" s="474"/>
      <c r="Q48" s="263">
        <f t="shared" si="322"/>
        <v>0</v>
      </c>
      <c r="R48" s="474"/>
      <c r="S48" s="263">
        <f t="shared" si="323"/>
        <v>0</v>
      </c>
      <c r="T48" s="474"/>
      <c r="U48" s="263">
        <f t="shared" si="324"/>
        <v>0</v>
      </c>
      <c r="V48" s="474"/>
      <c r="W48" s="263">
        <f t="shared" si="325"/>
        <v>0</v>
      </c>
      <c r="X48" s="474"/>
      <c r="Y48" s="263">
        <f t="shared" si="326"/>
        <v>0</v>
      </c>
      <c r="Z48" s="474"/>
      <c r="AA48" s="263">
        <f t="shared" si="327"/>
        <v>0</v>
      </c>
      <c r="AB48" s="474"/>
      <c r="AC48" s="263">
        <f t="shared" si="328"/>
        <v>0</v>
      </c>
      <c r="AD48" s="474"/>
      <c r="AE48" s="263">
        <f t="shared" si="329"/>
        <v>0</v>
      </c>
      <c r="AF48" s="474"/>
      <c r="AG48" s="263">
        <f t="shared" si="330"/>
        <v>0</v>
      </c>
      <c r="AH48" s="474"/>
      <c r="AI48" s="263">
        <f t="shared" si="331"/>
        <v>0</v>
      </c>
      <c r="AJ48" s="474"/>
      <c r="AK48" s="263">
        <f t="shared" si="332"/>
        <v>0</v>
      </c>
      <c r="AL48" s="474"/>
      <c r="AM48" s="263">
        <f t="shared" si="333"/>
        <v>0</v>
      </c>
      <c r="AN48" s="474"/>
      <c r="AO48" s="263">
        <f t="shared" si="334"/>
        <v>0</v>
      </c>
      <c r="AP48" s="474"/>
      <c r="AQ48" s="263">
        <f t="shared" si="335"/>
        <v>0</v>
      </c>
      <c r="AR48" s="474"/>
      <c r="AS48" s="263">
        <f t="shared" si="336"/>
        <v>0</v>
      </c>
      <c r="AT48" s="474"/>
      <c r="AU48" s="263">
        <f t="shared" si="337"/>
        <v>0</v>
      </c>
      <c r="AV48" s="474"/>
      <c r="AW48" s="263">
        <f t="shared" si="338"/>
        <v>0</v>
      </c>
      <c r="AX48" s="474"/>
      <c r="AY48" s="263">
        <f t="shared" si="339"/>
        <v>0</v>
      </c>
      <c r="AZ48" s="474"/>
      <c r="BA48" s="263">
        <f t="shared" si="340"/>
        <v>0</v>
      </c>
      <c r="BB48" s="474"/>
      <c r="BC48" s="263">
        <f t="shared" si="341"/>
        <v>0</v>
      </c>
      <c r="BD48" s="474"/>
      <c r="BE48" s="263">
        <f t="shared" si="342"/>
        <v>0</v>
      </c>
      <c r="BF48" s="474"/>
      <c r="BG48" s="263">
        <f t="shared" si="343"/>
        <v>0</v>
      </c>
      <c r="BH48" s="474"/>
      <c r="BI48" s="263">
        <f t="shared" si="344"/>
        <v>0</v>
      </c>
      <c r="BJ48" s="474"/>
      <c r="BK48" s="263">
        <f t="shared" si="345"/>
        <v>0</v>
      </c>
      <c r="BL48" s="474"/>
      <c r="BM48" s="263">
        <f t="shared" si="346"/>
        <v>0</v>
      </c>
      <c r="BN48" s="474"/>
      <c r="BO48" s="263">
        <f t="shared" si="347"/>
        <v>0</v>
      </c>
      <c r="BP48" s="474"/>
      <c r="BQ48" s="476">
        <f t="shared" si="190"/>
        <v>0</v>
      </c>
      <c r="BR48" s="295">
        <f t="shared" si="62"/>
        <v>0</v>
      </c>
    </row>
    <row r="49" spans="2:70" ht="18" hidden="1" customHeight="1" outlineLevel="2" thickTop="1" thickBot="1">
      <c r="B49" s="210" t="s">
        <v>269</v>
      </c>
      <c r="C49" s="260" t="str">
        <f>IF(VLOOKUP(B49,'Orçamento Detalhado'!$A$11:$I$529,4,)="","",(VLOOKUP(B49,'Orçamento Detalhado'!$A$11:$I$529,4,)))</f>
        <v>Reb. Lençol Freático/Drenagem</v>
      </c>
      <c r="D49" s="261" t="str">
        <f>IF(B49="","",VLOOKUP($B49,'Orçamento Detalhado'!$A$11:$J$529,10,))</f>
        <v/>
      </c>
      <c r="E49" s="262">
        <f t="shared" si="61"/>
        <v>0</v>
      </c>
      <c r="F49" s="478">
        <v>45</v>
      </c>
      <c r="G49" s="263">
        <f t="shared" si="317"/>
        <v>0</v>
      </c>
      <c r="H49" s="264"/>
      <c r="I49" s="263">
        <f t="shared" si="318"/>
        <v>0</v>
      </c>
      <c r="J49" s="474"/>
      <c r="K49" s="263">
        <f t="shared" si="319"/>
        <v>0</v>
      </c>
      <c r="L49" s="474"/>
      <c r="M49" s="263">
        <f t="shared" si="320"/>
        <v>0</v>
      </c>
      <c r="N49" s="474"/>
      <c r="O49" s="263">
        <f t="shared" si="321"/>
        <v>0</v>
      </c>
      <c r="P49" s="474"/>
      <c r="Q49" s="263">
        <f t="shared" si="322"/>
        <v>0</v>
      </c>
      <c r="R49" s="474"/>
      <c r="S49" s="263">
        <f t="shared" si="323"/>
        <v>0</v>
      </c>
      <c r="T49" s="474"/>
      <c r="U49" s="263">
        <f t="shared" si="324"/>
        <v>0</v>
      </c>
      <c r="V49" s="474"/>
      <c r="W49" s="263">
        <f t="shared" si="325"/>
        <v>0</v>
      </c>
      <c r="X49" s="474"/>
      <c r="Y49" s="263">
        <f t="shared" si="326"/>
        <v>0</v>
      </c>
      <c r="Z49" s="474"/>
      <c r="AA49" s="263">
        <f t="shared" si="327"/>
        <v>0</v>
      </c>
      <c r="AB49" s="474"/>
      <c r="AC49" s="263">
        <f t="shared" si="328"/>
        <v>0</v>
      </c>
      <c r="AD49" s="474"/>
      <c r="AE49" s="263">
        <f t="shared" si="329"/>
        <v>0</v>
      </c>
      <c r="AF49" s="474"/>
      <c r="AG49" s="263">
        <f t="shared" si="330"/>
        <v>0</v>
      </c>
      <c r="AH49" s="474"/>
      <c r="AI49" s="263">
        <f t="shared" si="331"/>
        <v>0</v>
      </c>
      <c r="AJ49" s="474"/>
      <c r="AK49" s="263">
        <f t="shared" si="332"/>
        <v>0</v>
      </c>
      <c r="AL49" s="474"/>
      <c r="AM49" s="263">
        <f t="shared" si="333"/>
        <v>0</v>
      </c>
      <c r="AN49" s="474"/>
      <c r="AO49" s="263">
        <f t="shared" si="334"/>
        <v>0</v>
      </c>
      <c r="AP49" s="474"/>
      <c r="AQ49" s="263">
        <f t="shared" si="335"/>
        <v>0</v>
      </c>
      <c r="AR49" s="474"/>
      <c r="AS49" s="263">
        <f t="shared" si="336"/>
        <v>0</v>
      </c>
      <c r="AT49" s="474"/>
      <c r="AU49" s="263">
        <f t="shared" si="337"/>
        <v>0</v>
      </c>
      <c r="AV49" s="474"/>
      <c r="AW49" s="263">
        <f t="shared" si="338"/>
        <v>0</v>
      </c>
      <c r="AX49" s="474"/>
      <c r="AY49" s="263">
        <f t="shared" si="339"/>
        <v>0</v>
      </c>
      <c r="AZ49" s="474"/>
      <c r="BA49" s="263">
        <f t="shared" si="340"/>
        <v>0</v>
      </c>
      <c r="BB49" s="474"/>
      <c r="BC49" s="263">
        <f t="shared" si="341"/>
        <v>0</v>
      </c>
      <c r="BD49" s="474"/>
      <c r="BE49" s="263">
        <f t="shared" si="342"/>
        <v>0</v>
      </c>
      <c r="BF49" s="474"/>
      <c r="BG49" s="263">
        <f t="shared" si="343"/>
        <v>0</v>
      </c>
      <c r="BH49" s="474"/>
      <c r="BI49" s="263">
        <f t="shared" si="344"/>
        <v>0</v>
      </c>
      <c r="BJ49" s="474"/>
      <c r="BK49" s="263">
        <f t="shared" si="345"/>
        <v>0</v>
      </c>
      <c r="BL49" s="474"/>
      <c r="BM49" s="263">
        <f t="shared" si="346"/>
        <v>0</v>
      </c>
      <c r="BN49" s="474"/>
      <c r="BO49" s="263">
        <f t="shared" si="347"/>
        <v>0</v>
      </c>
      <c r="BP49" s="474"/>
      <c r="BQ49" s="476">
        <f t="shared" si="190"/>
        <v>0</v>
      </c>
      <c r="BR49" s="295">
        <f t="shared" si="62"/>
        <v>0</v>
      </c>
    </row>
    <row r="50" spans="2:70" ht="18" hidden="1" customHeight="1" outlineLevel="2" thickTop="1" thickBot="1">
      <c r="B50" s="210" t="s">
        <v>271</v>
      </c>
      <c r="C50" s="260" t="str">
        <f>IF(VLOOKUP(B50,'Orçamento Detalhado'!$A$11:$I$529,4,)="","",(VLOOKUP(B50,'Orçamento Detalhado'!$A$11:$I$529,4,)))</f>
        <v>Escavação Manual</v>
      </c>
      <c r="D50" s="261" t="str">
        <f>IF(B50="","",VLOOKUP($B50,'Orçamento Detalhado'!$A$11:$J$529,10,))</f>
        <v/>
      </c>
      <c r="E50" s="262">
        <f t="shared" si="61"/>
        <v>0</v>
      </c>
      <c r="F50" s="478">
        <v>46</v>
      </c>
      <c r="G50" s="263">
        <f t="shared" si="317"/>
        <v>0</v>
      </c>
      <c r="H50" s="264"/>
      <c r="I50" s="263">
        <f t="shared" si="318"/>
        <v>0</v>
      </c>
      <c r="J50" s="474"/>
      <c r="K50" s="263">
        <f t="shared" si="319"/>
        <v>0</v>
      </c>
      <c r="L50" s="474"/>
      <c r="M50" s="263">
        <f t="shared" si="320"/>
        <v>0</v>
      </c>
      <c r="N50" s="474"/>
      <c r="O50" s="263">
        <f t="shared" si="321"/>
        <v>0</v>
      </c>
      <c r="P50" s="474"/>
      <c r="Q50" s="263">
        <f t="shared" si="322"/>
        <v>0</v>
      </c>
      <c r="R50" s="474"/>
      <c r="S50" s="263">
        <f t="shared" si="323"/>
        <v>0</v>
      </c>
      <c r="T50" s="474"/>
      <c r="U50" s="263">
        <f t="shared" si="324"/>
        <v>0</v>
      </c>
      <c r="V50" s="474"/>
      <c r="W50" s="263">
        <f t="shared" si="325"/>
        <v>0</v>
      </c>
      <c r="X50" s="474"/>
      <c r="Y50" s="263">
        <f t="shared" si="326"/>
        <v>0</v>
      </c>
      <c r="Z50" s="474"/>
      <c r="AA50" s="263">
        <f t="shared" si="327"/>
        <v>0</v>
      </c>
      <c r="AB50" s="474"/>
      <c r="AC50" s="263">
        <f t="shared" si="328"/>
        <v>0</v>
      </c>
      <c r="AD50" s="474"/>
      <c r="AE50" s="263">
        <f t="shared" si="329"/>
        <v>0</v>
      </c>
      <c r="AF50" s="474"/>
      <c r="AG50" s="263">
        <f t="shared" si="330"/>
        <v>0</v>
      </c>
      <c r="AH50" s="474"/>
      <c r="AI50" s="263">
        <f t="shared" si="331"/>
        <v>0</v>
      </c>
      <c r="AJ50" s="474"/>
      <c r="AK50" s="263">
        <f t="shared" si="332"/>
        <v>0</v>
      </c>
      <c r="AL50" s="474"/>
      <c r="AM50" s="263">
        <f t="shared" si="333"/>
        <v>0</v>
      </c>
      <c r="AN50" s="474"/>
      <c r="AO50" s="263">
        <f t="shared" si="334"/>
        <v>0</v>
      </c>
      <c r="AP50" s="474"/>
      <c r="AQ50" s="263">
        <f t="shared" si="335"/>
        <v>0</v>
      </c>
      <c r="AR50" s="474"/>
      <c r="AS50" s="263">
        <f t="shared" si="336"/>
        <v>0</v>
      </c>
      <c r="AT50" s="474"/>
      <c r="AU50" s="263">
        <f t="shared" si="337"/>
        <v>0</v>
      </c>
      <c r="AV50" s="474"/>
      <c r="AW50" s="263">
        <f t="shared" si="338"/>
        <v>0</v>
      </c>
      <c r="AX50" s="474"/>
      <c r="AY50" s="263">
        <f t="shared" si="339"/>
        <v>0</v>
      </c>
      <c r="AZ50" s="474"/>
      <c r="BA50" s="263">
        <f t="shared" si="340"/>
        <v>0</v>
      </c>
      <c r="BB50" s="474"/>
      <c r="BC50" s="263">
        <f t="shared" si="341"/>
        <v>0</v>
      </c>
      <c r="BD50" s="474"/>
      <c r="BE50" s="263">
        <f t="shared" si="342"/>
        <v>0</v>
      </c>
      <c r="BF50" s="474"/>
      <c r="BG50" s="263">
        <f t="shared" si="343"/>
        <v>0</v>
      </c>
      <c r="BH50" s="474"/>
      <c r="BI50" s="263">
        <f t="shared" si="344"/>
        <v>0</v>
      </c>
      <c r="BJ50" s="474"/>
      <c r="BK50" s="263">
        <f t="shared" si="345"/>
        <v>0</v>
      </c>
      <c r="BL50" s="474"/>
      <c r="BM50" s="263">
        <f t="shared" si="346"/>
        <v>0</v>
      </c>
      <c r="BN50" s="474"/>
      <c r="BO50" s="263">
        <f t="shared" si="347"/>
        <v>0</v>
      </c>
      <c r="BP50" s="474"/>
      <c r="BQ50" s="476">
        <f t="shared" si="190"/>
        <v>0</v>
      </c>
      <c r="BR50" s="295">
        <f t="shared" si="62"/>
        <v>0</v>
      </c>
    </row>
    <row r="51" spans="2:70" ht="18" hidden="1" customHeight="1" outlineLevel="2" thickTop="1" thickBot="1">
      <c r="B51" s="210" t="s">
        <v>273</v>
      </c>
      <c r="C51" s="260" t="str">
        <f>IF(VLOOKUP(B51,'Orçamento Detalhado'!$A$11:$I$529,4,)="","",(VLOOKUP(B51,'Orçamento Detalhado'!$A$11:$I$529,4,)))</f>
        <v>Aterro e apiloamento</v>
      </c>
      <c r="D51" s="261" t="str">
        <f>IF(B51="","",VLOOKUP($B51,'Orçamento Detalhado'!$A$11:$J$529,10,))</f>
        <v/>
      </c>
      <c r="E51" s="262">
        <f t="shared" si="61"/>
        <v>0</v>
      </c>
      <c r="F51" s="478">
        <v>47</v>
      </c>
      <c r="G51" s="263">
        <f t="shared" si="317"/>
        <v>0</v>
      </c>
      <c r="H51" s="264"/>
      <c r="I51" s="263">
        <f t="shared" si="318"/>
        <v>0</v>
      </c>
      <c r="J51" s="474"/>
      <c r="K51" s="263">
        <f t="shared" si="319"/>
        <v>0</v>
      </c>
      <c r="L51" s="474"/>
      <c r="M51" s="263">
        <f t="shared" si="320"/>
        <v>0</v>
      </c>
      <c r="N51" s="474"/>
      <c r="O51" s="263">
        <f t="shared" si="321"/>
        <v>0</v>
      </c>
      <c r="P51" s="474"/>
      <c r="Q51" s="263">
        <f t="shared" si="322"/>
        <v>0</v>
      </c>
      <c r="R51" s="474"/>
      <c r="S51" s="263">
        <f t="shared" si="323"/>
        <v>0</v>
      </c>
      <c r="T51" s="474"/>
      <c r="U51" s="263">
        <f t="shared" si="324"/>
        <v>0</v>
      </c>
      <c r="V51" s="474"/>
      <c r="W51" s="263">
        <f t="shared" si="325"/>
        <v>0</v>
      </c>
      <c r="X51" s="474"/>
      <c r="Y51" s="263">
        <f t="shared" si="326"/>
        <v>0</v>
      </c>
      <c r="Z51" s="474"/>
      <c r="AA51" s="263">
        <f t="shared" si="327"/>
        <v>0</v>
      </c>
      <c r="AB51" s="474"/>
      <c r="AC51" s="263">
        <f t="shared" si="328"/>
        <v>0</v>
      </c>
      <c r="AD51" s="474"/>
      <c r="AE51" s="263">
        <f t="shared" si="329"/>
        <v>0</v>
      </c>
      <c r="AF51" s="474"/>
      <c r="AG51" s="263">
        <f t="shared" si="330"/>
        <v>0</v>
      </c>
      <c r="AH51" s="474"/>
      <c r="AI51" s="263">
        <f t="shared" si="331"/>
        <v>0</v>
      </c>
      <c r="AJ51" s="474"/>
      <c r="AK51" s="263">
        <f t="shared" si="332"/>
        <v>0</v>
      </c>
      <c r="AL51" s="474"/>
      <c r="AM51" s="263">
        <f t="shared" si="333"/>
        <v>0</v>
      </c>
      <c r="AN51" s="474"/>
      <c r="AO51" s="263">
        <f t="shared" si="334"/>
        <v>0</v>
      </c>
      <c r="AP51" s="474"/>
      <c r="AQ51" s="263">
        <f t="shared" si="335"/>
        <v>0</v>
      </c>
      <c r="AR51" s="474"/>
      <c r="AS51" s="263">
        <f t="shared" si="336"/>
        <v>0</v>
      </c>
      <c r="AT51" s="474"/>
      <c r="AU51" s="263">
        <f t="shared" si="337"/>
        <v>0</v>
      </c>
      <c r="AV51" s="474"/>
      <c r="AW51" s="263">
        <f t="shared" si="338"/>
        <v>0</v>
      </c>
      <c r="AX51" s="474"/>
      <c r="AY51" s="263">
        <f t="shared" si="339"/>
        <v>0</v>
      </c>
      <c r="AZ51" s="474"/>
      <c r="BA51" s="263">
        <f t="shared" si="340"/>
        <v>0</v>
      </c>
      <c r="BB51" s="474"/>
      <c r="BC51" s="263">
        <f t="shared" si="341"/>
        <v>0</v>
      </c>
      <c r="BD51" s="474"/>
      <c r="BE51" s="263">
        <f t="shared" si="342"/>
        <v>0</v>
      </c>
      <c r="BF51" s="474"/>
      <c r="BG51" s="263">
        <f t="shared" si="343"/>
        <v>0</v>
      </c>
      <c r="BH51" s="474"/>
      <c r="BI51" s="263">
        <f t="shared" si="344"/>
        <v>0</v>
      </c>
      <c r="BJ51" s="474"/>
      <c r="BK51" s="263">
        <f t="shared" si="345"/>
        <v>0</v>
      </c>
      <c r="BL51" s="474"/>
      <c r="BM51" s="263">
        <f t="shared" si="346"/>
        <v>0</v>
      </c>
      <c r="BN51" s="474"/>
      <c r="BO51" s="263">
        <f t="shared" si="347"/>
        <v>0</v>
      </c>
      <c r="BP51" s="474"/>
      <c r="BQ51" s="476">
        <f t="shared" si="190"/>
        <v>0</v>
      </c>
      <c r="BR51" s="295">
        <f t="shared" si="62"/>
        <v>0</v>
      </c>
    </row>
    <row r="52" spans="2:70" ht="18" hidden="1" customHeight="1" outlineLevel="2" thickTop="1" thickBot="1">
      <c r="B52" s="210" t="s">
        <v>275</v>
      </c>
      <c r="C52" s="260" t="str">
        <f>IF(VLOOKUP(B52,'Orçamento Detalhado'!$A$11:$I$529,4,)="","",(VLOOKUP(B52,'Orçamento Detalhado'!$A$11:$I$529,4,)))</f>
        <v>Impermeabilização de vigas e baldrames</v>
      </c>
      <c r="D52" s="261" t="str">
        <f>IF(B52="","",VLOOKUP($B52,'Orçamento Detalhado'!$A$11:$J$529,10,))</f>
        <v/>
      </c>
      <c r="E52" s="262">
        <f t="shared" si="61"/>
        <v>0</v>
      </c>
      <c r="F52" s="478">
        <v>48</v>
      </c>
      <c r="G52" s="263">
        <f t="shared" si="317"/>
        <v>0</v>
      </c>
      <c r="H52" s="264"/>
      <c r="I52" s="263">
        <f t="shared" si="318"/>
        <v>0</v>
      </c>
      <c r="J52" s="474"/>
      <c r="K52" s="263">
        <f t="shared" si="319"/>
        <v>0</v>
      </c>
      <c r="L52" s="474"/>
      <c r="M52" s="263">
        <f t="shared" si="320"/>
        <v>0</v>
      </c>
      <c r="N52" s="474"/>
      <c r="O52" s="263">
        <f t="shared" si="321"/>
        <v>0</v>
      </c>
      <c r="P52" s="474"/>
      <c r="Q52" s="263">
        <f t="shared" si="322"/>
        <v>0</v>
      </c>
      <c r="R52" s="474"/>
      <c r="S52" s="263">
        <f t="shared" si="323"/>
        <v>0</v>
      </c>
      <c r="T52" s="474"/>
      <c r="U52" s="263">
        <f t="shared" si="324"/>
        <v>0</v>
      </c>
      <c r="V52" s="474"/>
      <c r="W52" s="263">
        <f t="shared" si="325"/>
        <v>0</v>
      </c>
      <c r="X52" s="474"/>
      <c r="Y52" s="263">
        <f t="shared" si="326"/>
        <v>0</v>
      </c>
      <c r="Z52" s="474"/>
      <c r="AA52" s="263">
        <f t="shared" si="327"/>
        <v>0</v>
      </c>
      <c r="AB52" s="474"/>
      <c r="AC52" s="263">
        <f t="shared" si="328"/>
        <v>0</v>
      </c>
      <c r="AD52" s="474"/>
      <c r="AE52" s="263">
        <f t="shared" si="329"/>
        <v>0</v>
      </c>
      <c r="AF52" s="474"/>
      <c r="AG52" s="263">
        <f t="shared" si="330"/>
        <v>0</v>
      </c>
      <c r="AH52" s="474"/>
      <c r="AI52" s="263">
        <f t="shared" si="331"/>
        <v>0</v>
      </c>
      <c r="AJ52" s="474"/>
      <c r="AK52" s="263">
        <f t="shared" si="332"/>
        <v>0</v>
      </c>
      <c r="AL52" s="474"/>
      <c r="AM52" s="263">
        <f t="shared" si="333"/>
        <v>0</v>
      </c>
      <c r="AN52" s="474"/>
      <c r="AO52" s="263">
        <f t="shared" si="334"/>
        <v>0</v>
      </c>
      <c r="AP52" s="474"/>
      <c r="AQ52" s="263">
        <f t="shared" si="335"/>
        <v>0</v>
      </c>
      <c r="AR52" s="474"/>
      <c r="AS52" s="263">
        <f t="shared" si="336"/>
        <v>0</v>
      </c>
      <c r="AT52" s="474"/>
      <c r="AU52" s="263">
        <f t="shared" si="337"/>
        <v>0</v>
      </c>
      <c r="AV52" s="474"/>
      <c r="AW52" s="263">
        <f t="shared" si="338"/>
        <v>0</v>
      </c>
      <c r="AX52" s="474"/>
      <c r="AY52" s="263">
        <f t="shared" si="339"/>
        <v>0</v>
      </c>
      <c r="AZ52" s="474"/>
      <c r="BA52" s="263">
        <f t="shared" si="340"/>
        <v>0</v>
      </c>
      <c r="BB52" s="474"/>
      <c r="BC52" s="263">
        <f t="shared" si="341"/>
        <v>0</v>
      </c>
      <c r="BD52" s="474"/>
      <c r="BE52" s="263">
        <f t="shared" si="342"/>
        <v>0</v>
      </c>
      <c r="BF52" s="474"/>
      <c r="BG52" s="263">
        <f t="shared" si="343"/>
        <v>0</v>
      </c>
      <c r="BH52" s="474"/>
      <c r="BI52" s="263">
        <f t="shared" si="344"/>
        <v>0</v>
      </c>
      <c r="BJ52" s="474"/>
      <c r="BK52" s="263">
        <f t="shared" si="345"/>
        <v>0</v>
      </c>
      <c r="BL52" s="474"/>
      <c r="BM52" s="263">
        <f t="shared" si="346"/>
        <v>0</v>
      </c>
      <c r="BN52" s="474"/>
      <c r="BO52" s="263">
        <f t="shared" si="347"/>
        <v>0</v>
      </c>
      <c r="BP52" s="474"/>
      <c r="BQ52" s="476">
        <f t="shared" si="190"/>
        <v>0</v>
      </c>
      <c r="BR52" s="295">
        <f t="shared" si="62"/>
        <v>0</v>
      </c>
    </row>
    <row r="53" spans="2:70" ht="18" hidden="1" customHeight="1" outlineLevel="2" thickTop="1" thickBot="1">
      <c r="B53" s="210" t="s">
        <v>277</v>
      </c>
      <c r="C53" s="260" t="str">
        <f>IF(VLOOKUP(B53,'Orçamento Detalhado'!$A$11:$I$529,4,)="","",(VLOOKUP(B53,'Orçamento Detalhado'!$A$11:$I$529,4,)))</f>
        <v/>
      </c>
      <c r="D53" s="261" t="str">
        <f>IF(B53="","",VLOOKUP($B53,'Orçamento Detalhado'!$A$11:$J$529,10,))</f>
        <v/>
      </c>
      <c r="E53" s="262">
        <f t="shared" si="61"/>
        <v>0</v>
      </c>
      <c r="F53" s="478">
        <v>49</v>
      </c>
      <c r="G53" s="263">
        <f t="shared" si="317"/>
        <v>0</v>
      </c>
      <c r="H53" s="264"/>
      <c r="I53" s="263">
        <f t="shared" si="318"/>
        <v>0</v>
      </c>
      <c r="J53" s="474"/>
      <c r="K53" s="263">
        <f t="shared" si="319"/>
        <v>0</v>
      </c>
      <c r="L53" s="474"/>
      <c r="M53" s="263">
        <f t="shared" si="320"/>
        <v>0</v>
      </c>
      <c r="N53" s="474"/>
      <c r="O53" s="263">
        <f t="shared" si="321"/>
        <v>0</v>
      </c>
      <c r="P53" s="474"/>
      <c r="Q53" s="263">
        <f t="shared" si="322"/>
        <v>0</v>
      </c>
      <c r="R53" s="474"/>
      <c r="S53" s="263">
        <f t="shared" si="323"/>
        <v>0</v>
      </c>
      <c r="T53" s="474"/>
      <c r="U53" s="263">
        <f t="shared" si="324"/>
        <v>0</v>
      </c>
      <c r="V53" s="474"/>
      <c r="W53" s="263">
        <f t="shared" si="325"/>
        <v>0</v>
      </c>
      <c r="X53" s="474"/>
      <c r="Y53" s="263">
        <f t="shared" si="326"/>
        <v>0</v>
      </c>
      <c r="Z53" s="474"/>
      <c r="AA53" s="263">
        <f t="shared" si="327"/>
        <v>0</v>
      </c>
      <c r="AB53" s="474"/>
      <c r="AC53" s="263">
        <f t="shared" si="328"/>
        <v>0</v>
      </c>
      <c r="AD53" s="474"/>
      <c r="AE53" s="263">
        <f t="shared" si="329"/>
        <v>0</v>
      </c>
      <c r="AF53" s="474"/>
      <c r="AG53" s="263">
        <f t="shared" si="330"/>
        <v>0</v>
      </c>
      <c r="AH53" s="474"/>
      <c r="AI53" s="263">
        <f t="shared" si="331"/>
        <v>0</v>
      </c>
      <c r="AJ53" s="474"/>
      <c r="AK53" s="263">
        <f t="shared" si="332"/>
        <v>0</v>
      </c>
      <c r="AL53" s="474"/>
      <c r="AM53" s="263">
        <f t="shared" si="333"/>
        <v>0</v>
      </c>
      <c r="AN53" s="474"/>
      <c r="AO53" s="263">
        <f t="shared" si="334"/>
        <v>0</v>
      </c>
      <c r="AP53" s="474"/>
      <c r="AQ53" s="263">
        <f t="shared" si="335"/>
        <v>0</v>
      </c>
      <c r="AR53" s="474"/>
      <c r="AS53" s="263">
        <f t="shared" si="336"/>
        <v>0</v>
      </c>
      <c r="AT53" s="474"/>
      <c r="AU53" s="263">
        <f t="shared" si="337"/>
        <v>0</v>
      </c>
      <c r="AV53" s="474"/>
      <c r="AW53" s="263">
        <f t="shared" si="338"/>
        <v>0</v>
      </c>
      <c r="AX53" s="474"/>
      <c r="AY53" s="263">
        <f t="shared" si="339"/>
        <v>0</v>
      </c>
      <c r="AZ53" s="474"/>
      <c r="BA53" s="263">
        <f t="shared" si="340"/>
        <v>0</v>
      </c>
      <c r="BB53" s="474"/>
      <c r="BC53" s="263">
        <f t="shared" si="341"/>
        <v>0</v>
      </c>
      <c r="BD53" s="474"/>
      <c r="BE53" s="263">
        <f t="shared" si="342"/>
        <v>0</v>
      </c>
      <c r="BF53" s="474"/>
      <c r="BG53" s="263">
        <f t="shared" si="343"/>
        <v>0</v>
      </c>
      <c r="BH53" s="474"/>
      <c r="BI53" s="263">
        <f t="shared" si="344"/>
        <v>0</v>
      </c>
      <c r="BJ53" s="474"/>
      <c r="BK53" s="263">
        <f t="shared" si="345"/>
        <v>0</v>
      </c>
      <c r="BL53" s="474"/>
      <c r="BM53" s="263">
        <f t="shared" si="346"/>
        <v>0</v>
      </c>
      <c r="BN53" s="474"/>
      <c r="BO53" s="263">
        <f t="shared" si="347"/>
        <v>0</v>
      </c>
      <c r="BP53" s="474"/>
      <c r="BQ53" s="476">
        <f t="shared" si="190"/>
        <v>0</v>
      </c>
      <c r="BR53" s="295">
        <f t="shared" si="62"/>
        <v>0</v>
      </c>
    </row>
    <row r="54" spans="2:70" ht="18" hidden="1" customHeight="1" outlineLevel="2" thickTop="1" thickBot="1">
      <c r="B54" s="210" t="s">
        <v>278</v>
      </c>
      <c r="C54" s="260" t="str">
        <f>IF(VLOOKUP(B54,'Orçamento Detalhado'!$A$11:$I$529,4,)="","",(VLOOKUP(B54,'Orçamento Detalhado'!$A$11:$I$529,4,)))</f>
        <v/>
      </c>
      <c r="D54" s="261" t="str">
        <f>IF(B54="","",VLOOKUP($B54,'Orçamento Detalhado'!$A$11:$J$529,10,))</f>
        <v/>
      </c>
      <c r="E54" s="262">
        <f t="shared" si="61"/>
        <v>0</v>
      </c>
      <c r="F54" s="478">
        <v>50</v>
      </c>
      <c r="G54" s="263">
        <f t="shared" si="317"/>
        <v>0</v>
      </c>
      <c r="H54" s="264"/>
      <c r="I54" s="263">
        <f t="shared" si="318"/>
        <v>0</v>
      </c>
      <c r="J54" s="474"/>
      <c r="K54" s="263">
        <f t="shared" si="319"/>
        <v>0</v>
      </c>
      <c r="L54" s="474"/>
      <c r="M54" s="263">
        <f t="shared" si="320"/>
        <v>0</v>
      </c>
      <c r="N54" s="474"/>
      <c r="O54" s="263">
        <f t="shared" si="321"/>
        <v>0</v>
      </c>
      <c r="P54" s="474"/>
      <c r="Q54" s="263">
        <f t="shared" si="322"/>
        <v>0</v>
      </c>
      <c r="R54" s="474"/>
      <c r="S54" s="263">
        <f t="shared" si="323"/>
        <v>0</v>
      </c>
      <c r="T54" s="474"/>
      <c r="U54" s="263">
        <f t="shared" si="324"/>
        <v>0</v>
      </c>
      <c r="V54" s="474"/>
      <c r="W54" s="263">
        <f t="shared" si="325"/>
        <v>0</v>
      </c>
      <c r="X54" s="474"/>
      <c r="Y54" s="263">
        <f t="shared" si="326"/>
        <v>0</v>
      </c>
      <c r="Z54" s="474"/>
      <c r="AA54" s="263">
        <f t="shared" si="327"/>
        <v>0</v>
      </c>
      <c r="AB54" s="474"/>
      <c r="AC54" s="263">
        <f t="shared" si="328"/>
        <v>0</v>
      </c>
      <c r="AD54" s="474"/>
      <c r="AE54" s="263">
        <f t="shared" si="329"/>
        <v>0</v>
      </c>
      <c r="AF54" s="474"/>
      <c r="AG54" s="263">
        <f t="shared" si="330"/>
        <v>0</v>
      </c>
      <c r="AH54" s="474"/>
      <c r="AI54" s="263">
        <f t="shared" si="331"/>
        <v>0</v>
      </c>
      <c r="AJ54" s="474"/>
      <c r="AK54" s="263">
        <f t="shared" si="332"/>
        <v>0</v>
      </c>
      <c r="AL54" s="474"/>
      <c r="AM54" s="263">
        <f t="shared" si="333"/>
        <v>0</v>
      </c>
      <c r="AN54" s="474"/>
      <c r="AO54" s="263">
        <f t="shared" si="334"/>
        <v>0</v>
      </c>
      <c r="AP54" s="474"/>
      <c r="AQ54" s="263">
        <f t="shared" si="335"/>
        <v>0</v>
      </c>
      <c r="AR54" s="474"/>
      <c r="AS54" s="263">
        <f t="shared" si="336"/>
        <v>0</v>
      </c>
      <c r="AT54" s="474"/>
      <c r="AU54" s="263">
        <f t="shared" si="337"/>
        <v>0</v>
      </c>
      <c r="AV54" s="474"/>
      <c r="AW54" s="263">
        <f t="shared" si="338"/>
        <v>0</v>
      </c>
      <c r="AX54" s="474"/>
      <c r="AY54" s="263">
        <f t="shared" si="339"/>
        <v>0</v>
      </c>
      <c r="AZ54" s="474"/>
      <c r="BA54" s="263">
        <f t="shared" si="340"/>
        <v>0</v>
      </c>
      <c r="BB54" s="474"/>
      <c r="BC54" s="263">
        <f t="shared" si="341"/>
        <v>0</v>
      </c>
      <c r="BD54" s="474"/>
      <c r="BE54" s="263">
        <f t="shared" si="342"/>
        <v>0</v>
      </c>
      <c r="BF54" s="474"/>
      <c r="BG54" s="263">
        <f t="shared" si="343"/>
        <v>0</v>
      </c>
      <c r="BH54" s="474"/>
      <c r="BI54" s="263">
        <f t="shared" si="344"/>
        <v>0</v>
      </c>
      <c r="BJ54" s="474"/>
      <c r="BK54" s="263">
        <f t="shared" si="345"/>
        <v>0</v>
      </c>
      <c r="BL54" s="474"/>
      <c r="BM54" s="263">
        <f t="shared" si="346"/>
        <v>0</v>
      </c>
      <c r="BN54" s="474"/>
      <c r="BO54" s="263">
        <f t="shared" si="347"/>
        <v>0</v>
      </c>
      <c r="BP54" s="474"/>
      <c r="BQ54" s="476">
        <f t="shared" si="190"/>
        <v>0</v>
      </c>
      <c r="BR54" s="295">
        <f t="shared" si="62"/>
        <v>0</v>
      </c>
    </row>
    <row r="55" spans="2:70" ht="18" hidden="1" customHeight="1" outlineLevel="2" thickTop="1" thickBot="1">
      <c r="B55" s="210" t="s">
        <v>279</v>
      </c>
      <c r="C55" s="260" t="str">
        <f>IF(VLOOKUP(B55,'Orçamento Detalhado'!$A$11:$I$529,4,)="","",(VLOOKUP(B55,'Orçamento Detalhado'!$A$11:$I$529,4,)))</f>
        <v/>
      </c>
      <c r="D55" s="261" t="str">
        <f>IF(B55="","",VLOOKUP($B55,'Orçamento Detalhado'!$A$11:$J$529,10,))</f>
        <v/>
      </c>
      <c r="E55" s="262">
        <f t="shared" si="61"/>
        <v>0</v>
      </c>
      <c r="F55" s="478">
        <v>51</v>
      </c>
      <c r="G55" s="263">
        <f t="shared" ref="G55:G56" si="348">IFERROR($D55*H55,0)</f>
        <v>0</v>
      </c>
      <c r="H55" s="264"/>
      <c r="I55" s="263">
        <f t="shared" ref="I55:I56" si="349">IFERROR($D55*J55,0)</f>
        <v>0</v>
      </c>
      <c r="J55" s="474"/>
      <c r="K55" s="263">
        <f t="shared" ref="K55:K56" si="350">IFERROR($D55*L55,0)</f>
        <v>0</v>
      </c>
      <c r="L55" s="474"/>
      <c r="M55" s="263">
        <f t="shared" ref="M55:M56" si="351">IFERROR($D55*N55,0)</f>
        <v>0</v>
      </c>
      <c r="N55" s="474"/>
      <c r="O55" s="263">
        <f t="shared" ref="O55:O56" si="352">IFERROR($D55*P55,0)</f>
        <v>0</v>
      </c>
      <c r="P55" s="474"/>
      <c r="Q55" s="263">
        <f t="shared" ref="Q55:Q56" si="353">IFERROR($D55*R55,0)</f>
        <v>0</v>
      </c>
      <c r="R55" s="474"/>
      <c r="S55" s="263">
        <f t="shared" ref="S55:S56" si="354">IFERROR($D55*T55,0)</f>
        <v>0</v>
      </c>
      <c r="T55" s="474"/>
      <c r="U55" s="263">
        <f t="shared" ref="U55:U56" si="355">IFERROR($D55*V55,0)</f>
        <v>0</v>
      </c>
      <c r="V55" s="474"/>
      <c r="W55" s="263">
        <f t="shared" ref="W55:W56" si="356">IFERROR($D55*X55,0)</f>
        <v>0</v>
      </c>
      <c r="X55" s="474"/>
      <c r="Y55" s="263">
        <f t="shared" ref="Y55:Y56" si="357">IFERROR($D55*Z55,0)</f>
        <v>0</v>
      </c>
      <c r="Z55" s="474"/>
      <c r="AA55" s="263">
        <f t="shared" ref="AA55:AA56" si="358">IFERROR($D55*AB55,0)</f>
        <v>0</v>
      </c>
      <c r="AB55" s="474"/>
      <c r="AC55" s="263">
        <f t="shared" ref="AC55:AC56" si="359">IFERROR($D55*AD55,0)</f>
        <v>0</v>
      </c>
      <c r="AD55" s="474"/>
      <c r="AE55" s="263">
        <f t="shared" ref="AE55:AE56" si="360">IFERROR($D55*AF55,0)</f>
        <v>0</v>
      </c>
      <c r="AF55" s="474"/>
      <c r="AG55" s="263">
        <f t="shared" ref="AG55:AG56" si="361">IFERROR($D55*AH55,0)</f>
        <v>0</v>
      </c>
      <c r="AH55" s="474"/>
      <c r="AI55" s="263">
        <f t="shared" ref="AI55:AI56" si="362">IFERROR($D55*AJ55,0)</f>
        <v>0</v>
      </c>
      <c r="AJ55" s="474"/>
      <c r="AK55" s="263">
        <f t="shared" ref="AK55:AK56" si="363">IFERROR($D55*AL55,0)</f>
        <v>0</v>
      </c>
      <c r="AL55" s="474"/>
      <c r="AM55" s="263">
        <f t="shared" ref="AM55:AM56" si="364">IFERROR($D55*AN55,0)</f>
        <v>0</v>
      </c>
      <c r="AN55" s="474"/>
      <c r="AO55" s="263">
        <f t="shared" ref="AO55:AO56" si="365">IFERROR($D55*AP55,0)</f>
        <v>0</v>
      </c>
      <c r="AP55" s="474"/>
      <c r="AQ55" s="263">
        <f t="shared" ref="AQ55:AQ56" si="366">IFERROR($D55*AR55,0)</f>
        <v>0</v>
      </c>
      <c r="AR55" s="474"/>
      <c r="AS55" s="263">
        <f t="shared" ref="AS55:AS56" si="367">IFERROR($D55*AT55,0)</f>
        <v>0</v>
      </c>
      <c r="AT55" s="474"/>
      <c r="AU55" s="263">
        <f t="shared" ref="AU55:AU56" si="368">IFERROR($D55*AV55,0)</f>
        <v>0</v>
      </c>
      <c r="AV55" s="474"/>
      <c r="AW55" s="263">
        <f t="shared" ref="AW55:AW56" si="369">IFERROR($D55*AX55,0)</f>
        <v>0</v>
      </c>
      <c r="AX55" s="474"/>
      <c r="AY55" s="263">
        <f t="shared" ref="AY55:AY56" si="370">IFERROR($D55*AZ55,0)</f>
        <v>0</v>
      </c>
      <c r="AZ55" s="474"/>
      <c r="BA55" s="263">
        <f t="shared" ref="BA55:BA56" si="371">IFERROR($D55*BB55,0)</f>
        <v>0</v>
      </c>
      <c r="BB55" s="474"/>
      <c r="BC55" s="263">
        <f t="shared" ref="BC55:BC56" si="372">IFERROR($D55*BD55,0)</f>
        <v>0</v>
      </c>
      <c r="BD55" s="474"/>
      <c r="BE55" s="263">
        <f t="shared" ref="BE55:BE56" si="373">IFERROR($D55*BF55,0)</f>
        <v>0</v>
      </c>
      <c r="BF55" s="474"/>
      <c r="BG55" s="263">
        <f t="shared" ref="BG55:BG56" si="374">IFERROR($D55*BH55,0)</f>
        <v>0</v>
      </c>
      <c r="BH55" s="474"/>
      <c r="BI55" s="263">
        <f t="shared" ref="BI55:BI56" si="375">IFERROR($D55*BJ55,0)</f>
        <v>0</v>
      </c>
      <c r="BJ55" s="474"/>
      <c r="BK55" s="263">
        <f t="shared" ref="BK55:BK56" si="376">IFERROR($D55*BL55,0)</f>
        <v>0</v>
      </c>
      <c r="BL55" s="474"/>
      <c r="BM55" s="263">
        <f t="shared" ref="BM55:BM56" si="377">IFERROR($D55*BN55,0)</f>
        <v>0</v>
      </c>
      <c r="BN55" s="474"/>
      <c r="BO55" s="263">
        <f t="shared" ref="BO55:BO56" si="378">IFERROR($D55*BP55,0)</f>
        <v>0</v>
      </c>
      <c r="BP55" s="474"/>
      <c r="BQ55" s="476">
        <f t="shared" si="190"/>
        <v>0</v>
      </c>
      <c r="BR55" s="295">
        <f t="shared" si="62"/>
        <v>0</v>
      </c>
    </row>
    <row r="56" spans="2:70" ht="18" hidden="1" customHeight="1" outlineLevel="2" thickTop="1" thickBot="1">
      <c r="B56" s="210" t="s">
        <v>280</v>
      </c>
      <c r="C56" s="260" t="str">
        <f>IF(VLOOKUP(B56,'Orçamento Detalhado'!$A$11:$I$529,4,)="","",(VLOOKUP(B56,'Orçamento Detalhado'!$A$11:$I$529,4,)))</f>
        <v/>
      </c>
      <c r="D56" s="261" t="str">
        <f>IF(B56="","",VLOOKUP($B56,'Orçamento Detalhado'!$A$11:$J$529,10,))</f>
        <v/>
      </c>
      <c r="E56" s="262">
        <f t="shared" si="61"/>
        <v>0</v>
      </c>
      <c r="F56" s="478">
        <v>52</v>
      </c>
      <c r="G56" s="263">
        <f t="shared" si="348"/>
        <v>0</v>
      </c>
      <c r="H56" s="264"/>
      <c r="I56" s="263">
        <f t="shared" si="349"/>
        <v>0</v>
      </c>
      <c r="J56" s="474"/>
      <c r="K56" s="263">
        <f t="shared" si="350"/>
        <v>0</v>
      </c>
      <c r="L56" s="474"/>
      <c r="M56" s="263">
        <f t="shared" si="351"/>
        <v>0</v>
      </c>
      <c r="N56" s="474"/>
      <c r="O56" s="263">
        <f t="shared" si="352"/>
        <v>0</v>
      </c>
      <c r="P56" s="474"/>
      <c r="Q56" s="263">
        <f t="shared" si="353"/>
        <v>0</v>
      </c>
      <c r="R56" s="474"/>
      <c r="S56" s="263">
        <f t="shared" si="354"/>
        <v>0</v>
      </c>
      <c r="T56" s="474"/>
      <c r="U56" s="263">
        <f t="shared" si="355"/>
        <v>0</v>
      </c>
      <c r="V56" s="474"/>
      <c r="W56" s="263">
        <f t="shared" si="356"/>
        <v>0</v>
      </c>
      <c r="X56" s="474"/>
      <c r="Y56" s="263">
        <f t="shared" si="357"/>
        <v>0</v>
      </c>
      <c r="Z56" s="474"/>
      <c r="AA56" s="263">
        <f t="shared" si="358"/>
        <v>0</v>
      </c>
      <c r="AB56" s="474"/>
      <c r="AC56" s="263">
        <f t="shared" si="359"/>
        <v>0</v>
      </c>
      <c r="AD56" s="474"/>
      <c r="AE56" s="263">
        <f t="shared" si="360"/>
        <v>0</v>
      </c>
      <c r="AF56" s="474"/>
      <c r="AG56" s="263">
        <f t="shared" si="361"/>
        <v>0</v>
      </c>
      <c r="AH56" s="474"/>
      <c r="AI56" s="263">
        <f t="shared" si="362"/>
        <v>0</v>
      </c>
      <c r="AJ56" s="474"/>
      <c r="AK56" s="263">
        <f t="shared" si="363"/>
        <v>0</v>
      </c>
      <c r="AL56" s="474"/>
      <c r="AM56" s="263">
        <f t="shared" si="364"/>
        <v>0</v>
      </c>
      <c r="AN56" s="474"/>
      <c r="AO56" s="263">
        <f t="shared" si="365"/>
        <v>0</v>
      </c>
      <c r="AP56" s="474"/>
      <c r="AQ56" s="263">
        <f t="shared" si="366"/>
        <v>0</v>
      </c>
      <c r="AR56" s="474"/>
      <c r="AS56" s="263">
        <f t="shared" si="367"/>
        <v>0</v>
      </c>
      <c r="AT56" s="474"/>
      <c r="AU56" s="263">
        <f t="shared" si="368"/>
        <v>0</v>
      </c>
      <c r="AV56" s="474"/>
      <c r="AW56" s="263">
        <f t="shared" si="369"/>
        <v>0</v>
      </c>
      <c r="AX56" s="474"/>
      <c r="AY56" s="263">
        <f t="shared" si="370"/>
        <v>0</v>
      </c>
      <c r="AZ56" s="474"/>
      <c r="BA56" s="263">
        <f t="shared" si="371"/>
        <v>0</v>
      </c>
      <c r="BB56" s="474"/>
      <c r="BC56" s="263">
        <f t="shared" si="372"/>
        <v>0</v>
      </c>
      <c r="BD56" s="474"/>
      <c r="BE56" s="263">
        <f t="shared" si="373"/>
        <v>0</v>
      </c>
      <c r="BF56" s="474"/>
      <c r="BG56" s="263">
        <f t="shared" si="374"/>
        <v>0</v>
      </c>
      <c r="BH56" s="474"/>
      <c r="BI56" s="263">
        <f t="shared" si="375"/>
        <v>0</v>
      </c>
      <c r="BJ56" s="474"/>
      <c r="BK56" s="263">
        <f t="shared" si="376"/>
        <v>0</v>
      </c>
      <c r="BL56" s="474"/>
      <c r="BM56" s="263">
        <f t="shared" si="377"/>
        <v>0</v>
      </c>
      <c r="BN56" s="474"/>
      <c r="BO56" s="263">
        <f t="shared" si="378"/>
        <v>0</v>
      </c>
      <c r="BP56" s="474"/>
      <c r="BQ56" s="476">
        <f t="shared" si="190"/>
        <v>0</v>
      </c>
      <c r="BR56" s="295">
        <f t="shared" si="62"/>
        <v>0</v>
      </c>
    </row>
    <row r="57" spans="2:70" ht="18" hidden="1" customHeight="1" outlineLevel="2" thickTop="1" thickBot="1">
      <c r="B57" s="210" t="s">
        <v>281</v>
      </c>
      <c r="C57" s="260" t="str">
        <f>IF(VLOOKUP(B57,'Orçamento Detalhado'!$A$11:$I$529,4,)="","",(VLOOKUP(B57,'Orçamento Detalhado'!$A$11:$I$529,4,)))</f>
        <v/>
      </c>
      <c r="D57" s="261" t="str">
        <f>IF(B57="","",VLOOKUP($B57,'Orçamento Detalhado'!$A$11:$J$529,10,))</f>
        <v/>
      </c>
      <c r="E57" s="262">
        <f t="shared" si="61"/>
        <v>0</v>
      </c>
      <c r="F57" s="478">
        <v>53</v>
      </c>
      <c r="G57" s="263">
        <f t="shared" ref="G57" si="379">IFERROR($D57*H57,0)</f>
        <v>0</v>
      </c>
      <c r="H57" s="264"/>
      <c r="I57" s="263">
        <f t="shared" ref="I57" si="380">IFERROR($D57*J57,0)</f>
        <v>0</v>
      </c>
      <c r="J57" s="474"/>
      <c r="K57" s="263">
        <f t="shared" ref="K57" si="381">IFERROR($D57*L57,0)</f>
        <v>0</v>
      </c>
      <c r="L57" s="474"/>
      <c r="M57" s="263">
        <f t="shared" ref="M57" si="382">IFERROR($D57*N57,0)</f>
        <v>0</v>
      </c>
      <c r="N57" s="474"/>
      <c r="O57" s="263">
        <f t="shared" ref="O57" si="383">IFERROR($D57*P57,0)</f>
        <v>0</v>
      </c>
      <c r="P57" s="474"/>
      <c r="Q57" s="263">
        <f t="shared" ref="Q57" si="384">IFERROR($D57*R57,0)</f>
        <v>0</v>
      </c>
      <c r="R57" s="474"/>
      <c r="S57" s="263">
        <f t="shared" ref="S57" si="385">IFERROR($D57*T57,0)</f>
        <v>0</v>
      </c>
      <c r="T57" s="474"/>
      <c r="U57" s="263">
        <f t="shared" ref="U57" si="386">IFERROR($D57*V57,0)</f>
        <v>0</v>
      </c>
      <c r="V57" s="474"/>
      <c r="W57" s="263">
        <f t="shared" ref="W57" si="387">IFERROR($D57*X57,0)</f>
        <v>0</v>
      </c>
      <c r="X57" s="474"/>
      <c r="Y57" s="263">
        <f t="shared" ref="Y57" si="388">IFERROR($D57*Z57,0)</f>
        <v>0</v>
      </c>
      <c r="Z57" s="474"/>
      <c r="AA57" s="263">
        <f t="shared" ref="AA57" si="389">IFERROR($D57*AB57,0)</f>
        <v>0</v>
      </c>
      <c r="AB57" s="474"/>
      <c r="AC57" s="263">
        <f t="shared" ref="AC57" si="390">IFERROR($D57*AD57,0)</f>
        <v>0</v>
      </c>
      <c r="AD57" s="474"/>
      <c r="AE57" s="263">
        <f t="shared" ref="AE57" si="391">IFERROR($D57*AF57,0)</f>
        <v>0</v>
      </c>
      <c r="AF57" s="474"/>
      <c r="AG57" s="263">
        <f t="shared" ref="AG57" si="392">IFERROR($D57*AH57,0)</f>
        <v>0</v>
      </c>
      <c r="AH57" s="474"/>
      <c r="AI57" s="263">
        <f t="shared" ref="AI57" si="393">IFERROR($D57*AJ57,0)</f>
        <v>0</v>
      </c>
      <c r="AJ57" s="474"/>
      <c r="AK57" s="263">
        <f t="shared" ref="AK57" si="394">IFERROR($D57*AL57,0)</f>
        <v>0</v>
      </c>
      <c r="AL57" s="474"/>
      <c r="AM57" s="263">
        <f t="shared" ref="AM57" si="395">IFERROR($D57*AN57,0)</f>
        <v>0</v>
      </c>
      <c r="AN57" s="474"/>
      <c r="AO57" s="263">
        <f t="shared" ref="AO57" si="396">IFERROR($D57*AP57,0)</f>
        <v>0</v>
      </c>
      <c r="AP57" s="474"/>
      <c r="AQ57" s="263">
        <f t="shared" ref="AQ57" si="397">IFERROR($D57*AR57,0)</f>
        <v>0</v>
      </c>
      <c r="AR57" s="474"/>
      <c r="AS57" s="263">
        <f t="shared" ref="AS57" si="398">IFERROR($D57*AT57,0)</f>
        <v>0</v>
      </c>
      <c r="AT57" s="474"/>
      <c r="AU57" s="263">
        <f t="shared" ref="AU57" si="399">IFERROR($D57*AV57,0)</f>
        <v>0</v>
      </c>
      <c r="AV57" s="474"/>
      <c r="AW57" s="263">
        <f t="shared" ref="AW57" si="400">IFERROR($D57*AX57,0)</f>
        <v>0</v>
      </c>
      <c r="AX57" s="474"/>
      <c r="AY57" s="263">
        <f t="shared" ref="AY57" si="401">IFERROR($D57*AZ57,0)</f>
        <v>0</v>
      </c>
      <c r="AZ57" s="474"/>
      <c r="BA57" s="263">
        <f t="shared" ref="BA57" si="402">IFERROR($D57*BB57,0)</f>
        <v>0</v>
      </c>
      <c r="BB57" s="474"/>
      <c r="BC57" s="263">
        <f t="shared" ref="BC57" si="403">IFERROR($D57*BD57,0)</f>
        <v>0</v>
      </c>
      <c r="BD57" s="474"/>
      <c r="BE57" s="263">
        <f t="shared" ref="BE57" si="404">IFERROR($D57*BF57,0)</f>
        <v>0</v>
      </c>
      <c r="BF57" s="474"/>
      <c r="BG57" s="263">
        <f t="shared" ref="BG57" si="405">IFERROR($D57*BH57,0)</f>
        <v>0</v>
      </c>
      <c r="BH57" s="474"/>
      <c r="BI57" s="263">
        <f t="shared" ref="BI57" si="406">IFERROR($D57*BJ57,0)</f>
        <v>0</v>
      </c>
      <c r="BJ57" s="474"/>
      <c r="BK57" s="263">
        <f t="shared" ref="BK57" si="407">IFERROR($D57*BL57,0)</f>
        <v>0</v>
      </c>
      <c r="BL57" s="474"/>
      <c r="BM57" s="263">
        <f t="shared" ref="BM57" si="408">IFERROR($D57*BN57,0)</f>
        <v>0</v>
      </c>
      <c r="BN57" s="474"/>
      <c r="BO57" s="263">
        <f t="shared" ref="BO57" si="409">IFERROR($D57*BP57,0)</f>
        <v>0</v>
      </c>
      <c r="BP57" s="474"/>
      <c r="BQ57" s="476">
        <f t="shared" si="190"/>
        <v>0</v>
      </c>
      <c r="BR57" s="295">
        <f t="shared" si="62"/>
        <v>0</v>
      </c>
    </row>
    <row r="58" spans="2:70" ht="18" hidden="1" customHeight="1" outlineLevel="1" thickTop="1" thickBot="1">
      <c r="B58" s="246" t="s">
        <v>114</v>
      </c>
      <c r="C58" s="266" t="str">
        <f>IF(B58="","",VLOOKUP(B58,'Orçamento Detalhado'!$A$11:$I$529,4,))</f>
        <v>ESTRUTURA</v>
      </c>
      <c r="D58" s="249">
        <f>SUM(D59:D69)</f>
        <v>0</v>
      </c>
      <c r="E58" s="250">
        <f t="shared" si="61"/>
        <v>0</v>
      </c>
      <c r="F58" s="478">
        <v>54</v>
      </c>
      <c r="G58" s="251">
        <f>SUM(G59:G69)</f>
        <v>0</v>
      </c>
      <c r="H58" s="252">
        <f>IFERROR(G58/$D58,0)</f>
        <v>0</v>
      </c>
      <c r="I58" s="251">
        <f>SUM(I59:I69)</f>
        <v>0</v>
      </c>
      <c r="J58" s="473">
        <f>IFERROR(I58/$D58,0)</f>
        <v>0</v>
      </c>
      <c r="K58" s="251">
        <f>SUM(K59:K69)</f>
        <v>0</v>
      </c>
      <c r="L58" s="473">
        <f>IFERROR(K58/$D58,0)</f>
        <v>0</v>
      </c>
      <c r="M58" s="251">
        <f>SUM(M59:M69)</f>
        <v>0</v>
      </c>
      <c r="N58" s="473">
        <f>IFERROR(M58/$D58,0)</f>
        <v>0</v>
      </c>
      <c r="O58" s="251">
        <f>SUM(O59:O69)</f>
        <v>0</v>
      </c>
      <c r="P58" s="473">
        <f>IFERROR(O58/$D58,0)</f>
        <v>0</v>
      </c>
      <c r="Q58" s="251">
        <f>SUM(Q59:Q69)</f>
        <v>0</v>
      </c>
      <c r="R58" s="473">
        <f>IFERROR(Q58/$D58,0)</f>
        <v>0</v>
      </c>
      <c r="S58" s="251">
        <f>SUM(S59:S69)</f>
        <v>0</v>
      </c>
      <c r="T58" s="473">
        <f>IFERROR(S58/$D58,0)</f>
        <v>0</v>
      </c>
      <c r="U58" s="251">
        <f>SUM(U59:U69)</f>
        <v>0</v>
      </c>
      <c r="V58" s="473">
        <f>IFERROR(U58/$D58,0)</f>
        <v>0</v>
      </c>
      <c r="W58" s="251">
        <f>SUM(W59:W69)</f>
        <v>0</v>
      </c>
      <c r="X58" s="473">
        <f>IFERROR(W58/$D58,0)</f>
        <v>0</v>
      </c>
      <c r="Y58" s="251">
        <f>SUM(Y59:Y69)</f>
        <v>0</v>
      </c>
      <c r="Z58" s="473">
        <f>IFERROR(Y58/$D58,0)</f>
        <v>0</v>
      </c>
      <c r="AA58" s="251">
        <f>SUM(AA59:AA69)</f>
        <v>0</v>
      </c>
      <c r="AB58" s="473">
        <f>IFERROR(AA58/$D58,0)</f>
        <v>0</v>
      </c>
      <c r="AC58" s="251">
        <f>SUM(AC59:AC69)</f>
        <v>0</v>
      </c>
      <c r="AD58" s="473">
        <f>IFERROR(AC58/$D58,0)</f>
        <v>0</v>
      </c>
      <c r="AE58" s="251">
        <f>SUM(AE59:AE69)</f>
        <v>0</v>
      </c>
      <c r="AF58" s="473">
        <f>IFERROR(AE58/$D58,0)</f>
        <v>0</v>
      </c>
      <c r="AG58" s="251">
        <f>SUM(AG59:AG69)</f>
        <v>0</v>
      </c>
      <c r="AH58" s="473">
        <f>IFERROR(AG58/$D58,0)</f>
        <v>0</v>
      </c>
      <c r="AI58" s="251">
        <f>SUM(AI59:AI69)</f>
        <v>0</v>
      </c>
      <c r="AJ58" s="473">
        <f>IFERROR(AI58/$D58,0)</f>
        <v>0</v>
      </c>
      <c r="AK58" s="251">
        <f>SUM(AK59:AK69)</f>
        <v>0</v>
      </c>
      <c r="AL58" s="473">
        <f>IFERROR(AK58/$D58,0)</f>
        <v>0</v>
      </c>
      <c r="AM58" s="251">
        <f>SUM(AM59:AM69)</f>
        <v>0</v>
      </c>
      <c r="AN58" s="473">
        <f t="shared" ref="AN58" si="410">IFERROR(AM58/$D58,0)</f>
        <v>0</v>
      </c>
      <c r="AO58" s="251">
        <f>SUM(AO59:AO69)</f>
        <v>0</v>
      </c>
      <c r="AP58" s="473">
        <f t="shared" ref="AP58" si="411">IFERROR(AO58/$D58,0)</f>
        <v>0</v>
      </c>
      <c r="AQ58" s="251">
        <f>SUM(AQ59:AQ69)</f>
        <v>0</v>
      </c>
      <c r="AR58" s="473">
        <f t="shared" ref="AR58" si="412">IFERROR(AQ58/$D58,0)</f>
        <v>0</v>
      </c>
      <c r="AS58" s="251">
        <f>SUM(AS59:AS69)</f>
        <v>0</v>
      </c>
      <c r="AT58" s="473">
        <f t="shared" ref="AT58" si="413">IFERROR(AS58/$D58,0)</f>
        <v>0</v>
      </c>
      <c r="AU58" s="251">
        <f>SUM(AU59:AU69)</f>
        <v>0</v>
      </c>
      <c r="AV58" s="473">
        <f t="shared" ref="AV58" si="414">IFERROR(AU58/$D58,0)</f>
        <v>0</v>
      </c>
      <c r="AW58" s="251">
        <f>SUM(AW59:AW69)</f>
        <v>0</v>
      </c>
      <c r="AX58" s="473">
        <f t="shared" ref="AX58" si="415">IFERROR(AW58/$D58,0)</f>
        <v>0</v>
      </c>
      <c r="AY58" s="251">
        <f>SUM(AY59:AY69)</f>
        <v>0</v>
      </c>
      <c r="AZ58" s="473">
        <f t="shared" ref="AZ58" si="416">IFERROR(AY58/$D58,0)</f>
        <v>0</v>
      </c>
      <c r="BA58" s="251">
        <f>SUM(BA59:BA69)</f>
        <v>0</v>
      </c>
      <c r="BB58" s="473">
        <f t="shared" ref="BB58" si="417">IFERROR(BA58/$D58,0)</f>
        <v>0</v>
      </c>
      <c r="BC58" s="251">
        <f>SUM(BC59:BC69)</f>
        <v>0</v>
      </c>
      <c r="BD58" s="473">
        <f t="shared" ref="BD58" si="418">IFERROR(BC58/$D58,0)</f>
        <v>0</v>
      </c>
      <c r="BE58" s="251">
        <f>SUM(BE59:BE69)</f>
        <v>0</v>
      </c>
      <c r="BF58" s="473">
        <f t="shared" ref="BF58" si="419">IFERROR(BE58/$D58,0)</f>
        <v>0</v>
      </c>
      <c r="BG58" s="251">
        <f>SUM(BG59:BG69)</f>
        <v>0</v>
      </c>
      <c r="BH58" s="473">
        <f t="shared" ref="BH58" si="420">IFERROR(BG58/$D58,0)</f>
        <v>0</v>
      </c>
      <c r="BI58" s="251">
        <f>SUM(BI59:BI69)</f>
        <v>0</v>
      </c>
      <c r="BJ58" s="473">
        <f t="shared" ref="BJ58" si="421">IFERROR(BI58/$D58,0)</f>
        <v>0</v>
      </c>
      <c r="BK58" s="251">
        <f>SUM(BK59:BK69)</f>
        <v>0</v>
      </c>
      <c r="BL58" s="473">
        <f t="shared" ref="BL58" si="422">IFERROR(BK58/$D58,0)</f>
        <v>0</v>
      </c>
      <c r="BM58" s="251">
        <f>SUM(BM59:BM69)</f>
        <v>0</v>
      </c>
      <c r="BN58" s="473">
        <f t="shared" ref="BN58" si="423">IFERROR(BM58/$D58,0)</f>
        <v>0</v>
      </c>
      <c r="BO58" s="251">
        <f>SUM(BO59:BO69)</f>
        <v>0</v>
      </c>
      <c r="BP58" s="473">
        <f t="shared" ref="BP58" si="424">IFERROR(BO58/$D58,0)</f>
        <v>0</v>
      </c>
      <c r="BQ58" s="476">
        <f>SUM(BN58,BL58,BJ58,BH58,BF58,BD58,BB58,AZ58,AX58,AV58,AT58,AR58,AP58,AN58,AL58,AJ58,AH58,AF58,AD58,AB58,Z58,X58,V58,T58,R58,P58,N58,L58,J58,H58,BP58)</f>
        <v>0</v>
      </c>
      <c r="BR58" s="295">
        <f t="shared" si="62"/>
        <v>0</v>
      </c>
    </row>
    <row r="59" spans="2:70" ht="18" hidden="1" customHeight="1" outlineLevel="2" thickTop="1" thickBot="1">
      <c r="B59" s="210" t="s">
        <v>283</v>
      </c>
      <c r="C59" s="260" t="str">
        <f>IF(VLOOKUP(B59,'Orçamento Detalhado'!$A$11:$I$529,4,)="","",(VLOOKUP(B59,'Orçamento Detalhado'!$A$11:$I$529,4,)))</f>
        <v>Forma</v>
      </c>
      <c r="D59" s="261" t="str">
        <f>IF(B59="","",VLOOKUP($B59,'Orçamento Detalhado'!$A$11:$J$529,10,))</f>
        <v/>
      </c>
      <c r="E59" s="262">
        <f t="shared" si="61"/>
        <v>0</v>
      </c>
      <c r="F59" s="478">
        <v>55</v>
      </c>
      <c r="G59" s="263">
        <f t="shared" ref="G59:G65" si="425">IFERROR($D59*H59,0)</f>
        <v>0</v>
      </c>
      <c r="H59" s="264"/>
      <c r="I59" s="263">
        <f t="shared" ref="I59" si="426">IFERROR($D59*J59,0)</f>
        <v>0</v>
      </c>
      <c r="J59" s="474"/>
      <c r="K59" s="263">
        <f t="shared" ref="K59" si="427">IFERROR($D59*L59,0)</f>
        <v>0</v>
      </c>
      <c r="L59" s="474">
        <v>0</v>
      </c>
      <c r="M59" s="263">
        <f t="shared" ref="M59" si="428">IFERROR($D59*N59,0)</f>
        <v>0</v>
      </c>
      <c r="N59" s="474">
        <v>0</v>
      </c>
      <c r="O59" s="263">
        <f t="shared" ref="O59" si="429">IFERROR($D59*P59,0)</f>
        <v>0</v>
      </c>
      <c r="P59" s="474">
        <v>0</v>
      </c>
      <c r="Q59" s="263">
        <f t="shared" ref="Q59" si="430">IFERROR($D59*R59,0)</f>
        <v>0</v>
      </c>
      <c r="R59" s="474">
        <v>0</v>
      </c>
      <c r="S59" s="263">
        <f t="shared" ref="S59" si="431">IFERROR($D59*T59,0)</f>
        <v>0</v>
      </c>
      <c r="T59" s="474">
        <v>0</v>
      </c>
      <c r="U59" s="263">
        <f t="shared" ref="U59" si="432">IFERROR($D59*V59,0)</f>
        <v>0</v>
      </c>
      <c r="V59" s="474">
        <v>0</v>
      </c>
      <c r="W59" s="263">
        <f t="shared" ref="W59" si="433">IFERROR($D59*X59,0)</f>
        <v>0</v>
      </c>
      <c r="X59" s="474">
        <v>0</v>
      </c>
      <c r="Y59" s="263">
        <f t="shared" ref="Y59" si="434">IFERROR($D59*Z59,0)</f>
        <v>0</v>
      </c>
      <c r="Z59" s="474"/>
      <c r="AA59" s="263">
        <f t="shared" ref="AA59" si="435">IFERROR($D59*AB59,0)</f>
        <v>0</v>
      </c>
      <c r="AB59" s="474"/>
      <c r="AC59" s="263">
        <f t="shared" ref="AC59" si="436">IFERROR($D59*AD59,0)</f>
        <v>0</v>
      </c>
      <c r="AD59" s="474">
        <v>0</v>
      </c>
      <c r="AE59" s="263">
        <f t="shared" ref="AE59" si="437">IFERROR($D59*AF59,0)</f>
        <v>0</v>
      </c>
      <c r="AF59" s="474">
        <v>0</v>
      </c>
      <c r="AG59" s="263">
        <f t="shared" ref="AG59" si="438">IFERROR($D59*AH59,0)</f>
        <v>0</v>
      </c>
      <c r="AH59" s="474">
        <v>0</v>
      </c>
      <c r="AI59" s="263">
        <f t="shared" ref="AI59" si="439">IFERROR($D59*AJ59,0)</f>
        <v>0</v>
      </c>
      <c r="AJ59" s="474">
        <v>0</v>
      </c>
      <c r="AK59" s="263">
        <f t="shared" ref="AK59" si="440">IFERROR($D59*AL59,0)</f>
        <v>0</v>
      </c>
      <c r="AL59" s="474">
        <v>0</v>
      </c>
      <c r="AM59" s="263">
        <f t="shared" ref="AM59" si="441">IFERROR($D59*AN59,0)</f>
        <v>0</v>
      </c>
      <c r="AN59" s="474">
        <v>0</v>
      </c>
      <c r="AO59" s="263">
        <f t="shared" ref="AO59" si="442">IFERROR($D59*AP59,0)</f>
        <v>0</v>
      </c>
      <c r="AP59" s="474">
        <v>0</v>
      </c>
      <c r="AQ59" s="263">
        <f t="shared" ref="AQ59" si="443">IFERROR($D59*AR59,0)</f>
        <v>0</v>
      </c>
      <c r="AR59" s="474">
        <v>0</v>
      </c>
      <c r="AS59" s="263">
        <f t="shared" ref="AS59" si="444">IFERROR($D59*AT59,0)</f>
        <v>0</v>
      </c>
      <c r="AT59" s="474">
        <v>0</v>
      </c>
      <c r="AU59" s="263">
        <f t="shared" ref="AU59" si="445">IFERROR($D59*AV59,0)</f>
        <v>0</v>
      </c>
      <c r="AV59" s="474">
        <v>0</v>
      </c>
      <c r="AW59" s="263">
        <f t="shared" ref="AW59" si="446">IFERROR($D59*AX59,0)</f>
        <v>0</v>
      </c>
      <c r="AX59" s="474">
        <v>0</v>
      </c>
      <c r="AY59" s="263">
        <f t="shared" ref="AY59" si="447">IFERROR($D59*AZ59,0)</f>
        <v>0</v>
      </c>
      <c r="AZ59" s="474">
        <v>0</v>
      </c>
      <c r="BA59" s="263">
        <f t="shared" ref="BA59" si="448">IFERROR($D59*BB59,0)</f>
        <v>0</v>
      </c>
      <c r="BB59" s="474">
        <v>0</v>
      </c>
      <c r="BC59" s="263">
        <f t="shared" ref="BC59" si="449">IFERROR($D59*BD59,0)</f>
        <v>0</v>
      </c>
      <c r="BD59" s="474">
        <v>0</v>
      </c>
      <c r="BE59" s="263">
        <f t="shared" ref="BE59" si="450">IFERROR($D59*BF59,0)</f>
        <v>0</v>
      </c>
      <c r="BF59" s="474">
        <v>0</v>
      </c>
      <c r="BG59" s="263">
        <f t="shared" ref="BG59" si="451">IFERROR($D59*BH59,0)</f>
        <v>0</v>
      </c>
      <c r="BH59" s="474">
        <v>0</v>
      </c>
      <c r="BI59" s="263">
        <f t="shared" ref="BI59" si="452">IFERROR($D59*BJ59,0)</f>
        <v>0</v>
      </c>
      <c r="BJ59" s="474">
        <v>0</v>
      </c>
      <c r="BK59" s="263">
        <f t="shared" ref="BK59" si="453">IFERROR($D59*BL59,0)</f>
        <v>0</v>
      </c>
      <c r="BL59" s="474">
        <v>0</v>
      </c>
      <c r="BM59" s="263">
        <f t="shared" ref="BM59" si="454">IFERROR($D59*BN59,0)</f>
        <v>0</v>
      </c>
      <c r="BN59" s="474">
        <v>0</v>
      </c>
      <c r="BO59" s="263">
        <f t="shared" ref="BO59" si="455">IFERROR($D59*BP59,0)</f>
        <v>0</v>
      </c>
      <c r="BP59" s="474">
        <v>0</v>
      </c>
      <c r="BQ59" s="476">
        <f t="shared" si="190"/>
        <v>0</v>
      </c>
      <c r="BR59" s="295">
        <f t="shared" si="62"/>
        <v>0</v>
      </c>
    </row>
    <row r="60" spans="2:70" ht="18" hidden="1" customHeight="1" outlineLevel="2" thickTop="1" thickBot="1">
      <c r="B60" s="210" t="s">
        <v>285</v>
      </c>
      <c r="C60" s="260" t="str">
        <f>IF(VLOOKUP(B60,'Orçamento Detalhado'!$A$11:$I$529,4,)="","",(VLOOKUP(B60,'Orçamento Detalhado'!$A$11:$I$529,4,)))</f>
        <v xml:space="preserve">Armadura de aço CA50A </v>
      </c>
      <c r="D60" s="261" t="str">
        <f>IF(B60="","",VLOOKUP($B60,'Orçamento Detalhado'!$A$11:$J$529,10,))</f>
        <v/>
      </c>
      <c r="E60" s="262">
        <f t="shared" si="61"/>
        <v>0</v>
      </c>
      <c r="F60" s="478">
        <v>56</v>
      </c>
      <c r="G60" s="263">
        <f t="shared" si="425"/>
        <v>0</v>
      </c>
      <c r="H60" s="264"/>
      <c r="I60" s="263">
        <f t="shared" ref="I60" si="456">IFERROR($D60*J60,0)</f>
        <v>0</v>
      </c>
      <c r="J60" s="474"/>
      <c r="K60" s="263">
        <f t="shared" ref="K60" si="457">IFERROR($D60*L60,0)</f>
        <v>0</v>
      </c>
      <c r="L60" s="474">
        <v>0</v>
      </c>
      <c r="M60" s="263">
        <f t="shared" ref="M60" si="458">IFERROR($D60*N60,0)</f>
        <v>0</v>
      </c>
      <c r="N60" s="474">
        <v>0</v>
      </c>
      <c r="O60" s="263">
        <f t="shared" ref="O60" si="459">IFERROR($D60*P60,0)</f>
        <v>0</v>
      </c>
      <c r="P60" s="474">
        <v>0</v>
      </c>
      <c r="Q60" s="263">
        <f t="shared" ref="Q60" si="460">IFERROR($D60*R60,0)</f>
        <v>0</v>
      </c>
      <c r="R60" s="474">
        <v>0</v>
      </c>
      <c r="S60" s="263">
        <f t="shared" ref="S60" si="461">IFERROR($D60*T60,0)</f>
        <v>0</v>
      </c>
      <c r="T60" s="474">
        <v>0</v>
      </c>
      <c r="U60" s="263">
        <f t="shared" ref="U60" si="462">IFERROR($D60*V60,0)</f>
        <v>0</v>
      </c>
      <c r="V60" s="474">
        <v>0</v>
      </c>
      <c r="W60" s="263">
        <f t="shared" ref="W60" si="463">IFERROR($D60*X60,0)</f>
        <v>0</v>
      </c>
      <c r="X60" s="474">
        <v>0</v>
      </c>
      <c r="Y60" s="263">
        <f t="shared" ref="Y60" si="464">IFERROR($D60*Z60,0)</f>
        <v>0</v>
      </c>
      <c r="Z60" s="474"/>
      <c r="AA60" s="263">
        <f t="shared" ref="AA60" si="465">IFERROR($D60*AB60,0)</f>
        <v>0</v>
      </c>
      <c r="AB60" s="474"/>
      <c r="AC60" s="263">
        <f t="shared" ref="AC60" si="466">IFERROR($D60*AD60,0)</f>
        <v>0</v>
      </c>
      <c r="AD60" s="474"/>
      <c r="AE60" s="263">
        <f t="shared" ref="AE60" si="467">IFERROR($D60*AF60,0)</f>
        <v>0</v>
      </c>
      <c r="AF60" s="474">
        <v>0</v>
      </c>
      <c r="AG60" s="263">
        <f t="shared" ref="AG60" si="468">IFERROR($D60*AH60,0)</f>
        <v>0</v>
      </c>
      <c r="AH60" s="474">
        <v>0</v>
      </c>
      <c r="AI60" s="263">
        <f t="shared" ref="AI60" si="469">IFERROR($D60*AJ60,0)</f>
        <v>0</v>
      </c>
      <c r="AJ60" s="474">
        <v>0</v>
      </c>
      <c r="AK60" s="263">
        <f t="shared" ref="AK60" si="470">IFERROR($D60*AL60,0)</f>
        <v>0</v>
      </c>
      <c r="AL60" s="474">
        <v>0</v>
      </c>
      <c r="AM60" s="263">
        <f t="shared" ref="AM60" si="471">IFERROR($D60*AN60,0)</f>
        <v>0</v>
      </c>
      <c r="AN60" s="474">
        <v>0</v>
      </c>
      <c r="AO60" s="263">
        <f t="shared" ref="AO60" si="472">IFERROR($D60*AP60,0)</f>
        <v>0</v>
      </c>
      <c r="AP60" s="474">
        <v>0</v>
      </c>
      <c r="AQ60" s="263">
        <f t="shared" ref="AQ60" si="473">IFERROR($D60*AR60,0)</f>
        <v>0</v>
      </c>
      <c r="AR60" s="474">
        <v>0</v>
      </c>
      <c r="AS60" s="263">
        <f t="shared" ref="AS60" si="474">IFERROR($D60*AT60,0)</f>
        <v>0</v>
      </c>
      <c r="AT60" s="474">
        <v>0</v>
      </c>
      <c r="AU60" s="263">
        <f t="shared" ref="AU60" si="475">IFERROR($D60*AV60,0)</f>
        <v>0</v>
      </c>
      <c r="AV60" s="474">
        <v>0</v>
      </c>
      <c r="AW60" s="263">
        <f t="shared" ref="AW60" si="476">IFERROR($D60*AX60,0)</f>
        <v>0</v>
      </c>
      <c r="AX60" s="474">
        <v>0</v>
      </c>
      <c r="AY60" s="263">
        <f t="shared" ref="AY60" si="477">IFERROR($D60*AZ60,0)</f>
        <v>0</v>
      </c>
      <c r="AZ60" s="474">
        <v>0</v>
      </c>
      <c r="BA60" s="263">
        <f t="shared" ref="BA60" si="478">IFERROR($D60*BB60,0)</f>
        <v>0</v>
      </c>
      <c r="BB60" s="474">
        <v>0</v>
      </c>
      <c r="BC60" s="263">
        <f t="shared" ref="BC60" si="479">IFERROR($D60*BD60,0)</f>
        <v>0</v>
      </c>
      <c r="BD60" s="474">
        <v>0</v>
      </c>
      <c r="BE60" s="263">
        <f t="shared" ref="BE60" si="480">IFERROR($D60*BF60,0)</f>
        <v>0</v>
      </c>
      <c r="BF60" s="474">
        <v>0</v>
      </c>
      <c r="BG60" s="263">
        <f t="shared" ref="BG60" si="481">IFERROR($D60*BH60,0)</f>
        <v>0</v>
      </c>
      <c r="BH60" s="474">
        <v>0</v>
      </c>
      <c r="BI60" s="263">
        <f t="shared" ref="BI60" si="482">IFERROR($D60*BJ60,0)</f>
        <v>0</v>
      </c>
      <c r="BJ60" s="474">
        <v>0</v>
      </c>
      <c r="BK60" s="263">
        <f t="shared" ref="BK60" si="483">IFERROR($D60*BL60,0)</f>
        <v>0</v>
      </c>
      <c r="BL60" s="474">
        <v>0</v>
      </c>
      <c r="BM60" s="263">
        <f t="shared" ref="BM60" si="484">IFERROR($D60*BN60,0)</f>
        <v>0</v>
      </c>
      <c r="BN60" s="474">
        <v>0</v>
      </c>
      <c r="BO60" s="263">
        <f t="shared" ref="BO60" si="485">IFERROR($D60*BP60,0)</f>
        <v>0</v>
      </c>
      <c r="BP60" s="474">
        <v>0</v>
      </c>
      <c r="BQ60" s="476">
        <f t="shared" si="190"/>
        <v>0</v>
      </c>
      <c r="BR60" s="295">
        <f t="shared" si="62"/>
        <v>0</v>
      </c>
    </row>
    <row r="61" spans="2:70" ht="18" hidden="1" customHeight="1" outlineLevel="2" thickTop="1" thickBot="1">
      <c r="B61" s="210" t="s">
        <v>288</v>
      </c>
      <c r="C61" s="260" t="str">
        <f>IF(VLOOKUP(B61,'Orçamento Detalhado'!$A$11:$I$529,4,)="","",(VLOOKUP(B61,'Orçamento Detalhado'!$A$11:$I$529,4,)))</f>
        <v>Acessórios para concretagem</v>
      </c>
      <c r="D61" s="261" t="str">
        <f>IF(B61="","",VLOOKUP($B61,'Orçamento Detalhado'!$A$11:$J$529,10,))</f>
        <v/>
      </c>
      <c r="E61" s="262">
        <f t="shared" si="61"/>
        <v>0</v>
      </c>
      <c r="F61" s="478">
        <v>57</v>
      </c>
      <c r="G61" s="263">
        <f t="shared" si="425"/>
        <v>0</v>
      </c>
      <c r="H61" s="264"/>
      <c r="I61" s="263">
        <f t="shared" ref="I61" si="486">IFERROR($D61*J61,0)</f>
        <v>0</v>
      </c>
      <c r="J61" s="474"/>
      <c r="K61" s="263">
        <f t="shared" ref="K61" si="487">IFERROR($D61*L61,0)</f>
        <v>0</v>
      </c>
      <c r="L61" s="474">
        <v>0</v>
      </c>
      <c r="M61" s="263">
        <f t="shared" ref="M61" si="488">IFERROR($D61*N61,0)</f>
        <v>0</v>
      </c>
      <c r="N61" s="474">
        <v>0</v>
      </c>
      <c r="O61" s="263">
        <f t="shared" ref="O61" si="489">IFERROR($D61*P61,0)</f>
        <v>0</v>
      </c>
      <c r="P61" s="474">
        <v>0</v>
      </c>
      <c r="Q61" s="263">
        <f t="shared" ref="Q61" si="490">IFERROR($D61*R61,0)</f>
        <v>0</v>
      </c>
      <c r="R61" s="474">
        <v>0</v>
      </c>
      <c r="S61" s="263">
        <f t="shared" ref="S61" si="491">IFERROR($D61*T61,0)</f>
        <v>0</v>
      </c>
      <c r="T61" s="474">
        <v>0</v>
      </c>
      <c r="U61" s="263">
        <f t="shared" ref="U61" si="492">IFERROR($D61*V61,0)</f>
        <v>0</v>
      </c>
      <c r="V61" s="474">
        <v>0</v>
      </c>
      <c r="W61" s="263">
        <f t="shared" ref="W61" si="493">IFERROR($D61*X61,0)</f>
        <v>0</v>
      </c>
      <c r="X61" s="474">
        <v>0</v>
      </c>
      <c r="Y61" s="263">
        <f t="shared" ref="Y61" si="494">IFERROR($D61*Z61,0)</f>
        <v>0</v>
      </c>
      <c r="Z61" s="474"/>
      <c r="AA61" s="263">
        <f t="shared" ref="AA61" si="495">IFERROR($D61*AB61,0)</f>
        <v>0</v>
      </c>
      <c r="AB61" s="474"/>
      <c r="AC61" s="263">
        <f t="shared" ref="AC61" si="496">IFERROR($D61*AD61,0)</f>
        <v>0</v>
      </c>
      <c r="AD61" s="474"/>
      <c r="AE61" s="263">
        <f t="shared" ref="AE61" si="497">IFERROR($D61*AF61,0)</f>
        <v>0</v>
      </c>
      <c r="AF61" s="474"/>
      <c r="AG61" s="263">
        <f t="shared" ref="AG61" si="498">IFERROR($D61*AH61,0)</f>
        <v>0</v>
      </c>
      <c r="AH61" s="474">
        <v>0</v>
      </c>
      <c r="AI61" s="263">
        <f t="shared" ref="AI61" si="499">IFERROR($D61*AJ61,0)</f>
        <v>0</v>
      </c>
      <c r="AJ61" s="474">
        <v>0</v>
      </c>
      <c r="AK61" s="263">
        <f t="shared" ref="AK61" si="500">IFERROR($D61*AL61,0)</f>
        <v>0</v>
      </c>
      <c r="AL61" s="474">
        <v>0</v>
      </c>
      <c r="AM61" s="263">
        <f t="shared" ref="AM61" si="501">IFERROR($D61*AN61,0)</f>
        <v>0</v>
      </c>
      <c r="AN61" s="474">
        <v>0</v>
      </c>
      <c r="AO61" s="263">
        <f t="shared" ref="AO61" si="502">IFERROR($D61*AP61,0)</f>
        <v>0</v>
      </c>
      <c r="AP61" s="474">
        <v>0</v>
      </c>
      <c r="AQ61" s="263">
        <f t="shared" ref="AQ61" si="503">IFERROR($D61*AR61,0)</f>
        <v>0</v>
      </c>
      <c r="AR61" s="474">
        <v>0</v>
      </c>
      <c r="AS61" s="263">
        <f t="shared" ref="AS61" si="504">IFERROR($D61*AT61,0)</f>
        <v>0</v>
      </c>
      <c r="AT61" s="474">
        <v>0</v>
      </c>
      <c r="AU61" s="263">
        <f t="shared" ref="AU61" si="505">IFERROR($D61*AV61,0)</f>
        <v>0</v>
      </c>
      <c r="AV61" s="474">
        <v>0</v>
      </c>
      <c r="AW61" s="263">
        <f t="shared" ref="AW61" si="506">IFERROR($D61*AX61,0)</f>
        <v>0</v>
      </c>
      <c r="AX61" s="474">
        <v>0</v>
      </c>
      <c r="AY61" s="263">
        <f t="shared" ref="AY61" si="507">IFERROR($D61*AZ61,0)</f>
        <v>0</v>
      </c>
      <c r="AZ61" s="474">
        <v>0</v>
      </c>
      <c r="BA61" s="263">
        <f t="shared" ref="BA61" si="508">IFERROR($D61*BB61,0)</f>
        <v>0</v>
      </c>
      <c r="BB61" s="474">
        <v>0</v>
      </c>
      <c r="BC61" s="263">
        <f t="shared" ref="BC61" si="509">IFERROR($D61*BD61,0)</f>
        <v>0</v>
      </c>
      <c r="BD61" s="474">
        <v>0</v>
      </c>
      <c r="BE61" s="263">
        <f t="shared" ref="BE61" si="510">IFERROR($D61*BF61,0)</f>
        <v>0</v>
      </c>
      <c r="BF61" s="474">
        <v>0</v>
      </c>
      <c r="BG61" s="263">
        <f t="shared" ref="BG61" si="511">IFERROR($D61*BH61,0)</f>
        <v>0</v>
      </c>
      <c r="BH61" s="474">
        <v>0</v>
      </c>
      <c r="BI61" s="263">
        <f t="shared" ref="BI61" si="512">IFERROR($D61*BJ61,0)</f>
        <v>0</v>
      </c>
      <c r="BJ61" s="474">
        <v>0</v>
      </c>
      <c r="BK61" s="263">
        <f t="shared" ref="BK61" si="513">IFERROR($D61*BL61,0)</f>
        <v>0</v>
      </c>
      <c r="BL61" s="474">
        <v>0</v>
      </c>
      <c r="BM61" s="263">
        <f t="shared" ref="BM61" si="514">IFERROR($D61*BN61,0)</f>
        <v>0</v>
      </c>
      <c r="BN61" s="474">
        <v>0</v>
      </c>
      <c r="BO61" s="263">
        <f t="shared" ref="BO61" si="515">IFERROR($D61*BP61,0)</f>
        <v>0</v>
      </c>
      <c r="BP61" s="474">
        <v>0</v>
      </c>
      <c r="BQ61" s="476">
        <f t="shared" si="190"/>
        <v>0</v>
      </c>
      <c r="BR61" s="295">
        <f t="shared" si="62"/>
        <v>0</v>
      </c>
    </row>
    <row r="62" spans="2:70" ht="18" hidden="1" customHeight="1" outlineLevel="2" thickTop="1" thickBot="1">
      <c r="B62" s="210" t="s">
        <v>290</v>
      </c>
      <c r="C62" s="260" t="str">
        <f>IF(VLOOKUP(B62,'Orçamento Detalhado'!$A$11:$I$529,4,)="","",(VLOOKUP(B62,'Orçamento Detalhado'!$A$11:$I$529,4,)))</f>
        <v>Concreto Armado</v>
      </c>
      <c r="D62" s="261" t="str">
        <f>IF(B62="","",VLOOKUP($B62,'Orçamento Detalhado'!$A$11:$J$529,10,))</f>
        <v/>
      </c>
      <c r="E62" s="262">
        <f t="shared" si="61"/>
        <v>0</v>
      </c>
      <c r="F62" s="478">
        <v>58</v>
      </c>
      <c r="G62" s="263">
        <f t="shared" si="425"/>
        <v>0</v>
      </c>
      <c r="H62" s="264"/>
      <c r="I62" s="263">
        <f t="shared" ref="I62" si="516">IFERROR($D62*J62,0)</f>
        <v>0</v>
      </c>
      <c r="J62" s="474"/>
      <c r="K62" s="263">
        <f t="shared" ref="K62" si="517">IFERROR($D62*L62,0)</f>
        <v>0</v>
      </c>
      <c r="L62" s="474">
        <v>0</v>
      </c>
      <c r="M62" s="263">
        <f t="shared" ref="M62" si="518">IFERROR($D62*N62,0)</f>
        <v>0</v>
      </c>
      <c r="N62" s="474">
        <v>0</v>
      </c>
      <c r="O62" s="263">
        <f t="shared" ref="O62" si="519">IFERROR($D62*P62,0)</f>
        <v>0</v>
      </c>
      <c r="P62" s="474">
        <v>0</v>
      </c>
      <c r="Q62" s="263">
        <f t="shared" ref="Q62" si="520">IFERROR($D62*R62,0)</f>
        <v>0</v>
      </c>
      <c r="R62" s="474">
        <v>0</v>
      </c>
      <c r="S62" s="263">
        <f t="shared" ref="S62" si="521">IFERROR($D62*T62,0)</f>
        <v>0</v>
      </c>
      <c r="T62" s="474">
        <v>0</v>
      </c>
      <c r="U62" s="263">
        <f t="shared" ref="U62" si="522">IFERROR($D62*V62,0)</f>
        <v>0</v>
      </c>
      <c r="V62" s="474">
        <v>0</v>
      </c>
      <c r="W62" s="263">
        <f t="shared" ref="W62" si="523">IFERROR($D62*X62,0)</f>
        <v>0</v>
      </c>
      <c r="X62" s="474">
        <v>0</v>
      </c>
      <c r="Y62" s="263">
        <f t="shared" ref="Y62" si="524">IFERROR($D62*Z62,0)</f>
        <v>0</v>
      </c>
      <c r="Z62" s="474"/>
      <c r="AA62" s="263">
        <f t="shared" ref="AA62" si="525">IFERROR($D62*AB62,0)</f>
        <v>0</v>
      </c>
      <c r="AB62" s="474"/>
      <c r="AC62" s="263">
        <f t="shared" ref="AC62" si="526">IFERROR($D62*AD62,0)</f>
        <v>0</v>
      </c>
      <c r="AD62" s="474"/>
      <c r="AE62" s="263">
        <f t="shared" ref="AE62" si="527">IFERROR($D62*AF62,0)</f>
        <v>0</v>
      </c>
      <c r="AF62" s="474"/>
      <c r="AG62" s="263">
        <f t="shared" ref="AG62" si="528">IFERROR($D62*AH62,0)</f>
        <v>0</v>
      </c>
      <c r="AH62" s="474">
        <v>0</v>
      </c>
      <c r="AI62" s="263">
        <f t="shared" ref="AI62" si="529">IFERROR($D62*AJ62,0)</f>
        <v>0</v>
      </c>
      <c r="AJ62" s="474">
        <v>0</v>
      </c>
      <c r="AK62" s="263">
        <f t="shared" ref="AK62" si="530">IFERROR($D62*AL62,0)</f>
        <v>0</v>
      </c>
      <c r="AL62" s="474">
        <v>0</v>
      </c>
      <c r="AM62" s="263">
        <f t="shared" ref="AM62" si="531">IFERROR($D62*AN62,0)</f>
        <v>0</v>
      </c>
      <c r="AN62" s="474">
        <v>0</v>
      </c>
      <c r="AO62" s="263">
        <f t="shared" ref="AO62" si="532">IFERROR($D62*AP62,0)</f>
        <v>0</v>
      </c>
      <c r="AP62" s="474">
        <v>0</v>
      </c>
      <c r="AQ62" s="263">
        <f t="shared" ref="AQ62" si="533">IFERROR($D62*AR62,0)</f>
        <v>0</v>
      </c>
      <c r="AR62" s="474">
        <v>0</v>
      </c>
      <c r="AS62" s="263">
        <f t="shared" ref="AS62" si="534">IFERROR($D62*AT62,0)</f>
        <v>0</v>
      </c>
      <c r="AT62" s="474">
        <v>0</v>
      </c>
      <c r="AU62" s="263">
        <f t="shared" ref="AU62" si="535">IFERROR($D62*AV62,0)</f>
        <v>0</v>
      </c>
      <c r="AV62" s="474">
        <v>0</v>
      </c>
      <c r="AW62" s="263">
        <f t="shared" ref="AW62" si="536">IFERROR($D62*AX62,0)</f>
        <v>0</v>
      </c>
      <c r="AX62" s="474">
        <v>0</v>
      </c>
      <c r="AY62" s="263">
        <f t="shared" ref="AY62" si="537">IFERROR($D62*AZ62,0)</f>
        <v>0</v>
      </c>
      <c r="AZ62" s="474">
        <v>0</v>
      </c>
      <c r="BA62" s="263">
        <f t="shared" ref="BA62" si="538">IFERROR($D62*BB62,0)</f>
        <v>0</v>
      </c>
      <c r="BB62" s="474">
        <v>0</v>
      </c>
      <c r="BC62" s="263">
        <f t="shared" ref="BC62" si="539">IFERROR($D62*BD62,0)</f>
        <v>0</v>
      </c>
      <c r="BD62" s="474">
        <v>0</v>
      </c>
      <c r="BE62" s="263">
        <f t="shared" ref="BE62" si="540">IFERROR($D62*BF62,0)</f>
        <v>0</v>
      </c>
      <c r="BF62" s="474">
        <v>0</v>
      </c>
      <c r="BG62" s="263">
        <f t="shared" ref="BG62" si="541">IFERROR($D62*BH62,0)</f>
        <v>0</v>
      </c>
      <c r="BH62" s="474">
        <v>0</v>
      </c>
      <c r="BI62" s="263">
        <f t="shared" ref="BI62" si="542">IFERROR($D62*BJ62,0)</f>
        <v>0</v>
      </c>
      <c r="BJ62" s="474">
        <v>0</v>
      </c>
      <c r="BK62" s="263">
        <f t="shared" ref="BK62" si="543">IFERROR($D62*BL62,0)</f>
        <v>0</v>
      </c>
      <c r="BL62" s="474">
        <v>0</v>
      </c>
      <c r="BM62" s="263">
        <f t="shared" ref="BM62" si="544">IFERROR($D62*BN62,0)</f>
        <v>0</v>
      </c>
      <c r="BN62" s="474">
        <v>0</v>
      </c>
      <c r="BO62" s="263">
        <f t="shared" ref="BO62" si="545">IFERROR($D62*BP62,0)</f>
        <v>0</v>
      </c>
      <c r="BP62" s="474">
        <v>0</v>
      </c>
      <c r="BQ62" s="476">
        <f t="shared" si="190"/>
        <v>0</v>
      </c>
      <c r="BR62" s="295">
        <f t="shared" si="62"/>
        <v>0</v>
      </c>
    </row>
    <row r="63" spans="2:70" ht="18" hidden="1" customHeight="1" outlineLevel="2" thickTop="1" thickBot="1">
      <c r="B63" s="210" t="s">
        <v>292</v>
      </c>
      <c r="C63" s="260" t="str">
        <f>IF(VLOOKUP(B63,'Orçamento Detalhado'!$A$11:$I$529,4,)="","",(VLOOKUP(B63,'Orçamento Detalhado'!$A$11:$I$529,4,)))</f>
        <v>Pré-moldados / Juntas estruturais</v>
      </c>
      <c r="D63" s="261" t="str">
        <f>IF(B63="","",VLOOKUP($B63,'Orçamento Detalhado'!$A$11:$J$529,10,))</f>
        <v/>
      </c>
      <c r="E63" s="262">
        <f t="shared" si="61"/>
        <v>0</v>
      </c>
      <c r="F63" s="478">
        <v>59</v>
      </c>
      <c r="G63" s="263">
        <f t="shared" si="425"/>
        <v>0</v>
      </c>
      <c r="H63" s="264"/>
      <c r="I63" s="263">
        <f t="shared" ref="I63" si="546">IFERROR($D63*J63,0)</f>
        <v>0</v>
      </c>
      <c r="J63" s="474"/>
      <c r="K63" s="263">
        <f t="shared" ref="K63" si="547">IFERROR($D63*L63,0)</f>
        <v>0</v>
      </c>
      <c r="L63" s="474">
        <v>0</v>
      </c>
      <c r="M63" s="263">
        <f t="shared" ref="M63" si="548">IFERROR($D63*N63,0)</f>
        <v>0</v>
      </c>
      <c r="N63" s="474">
        <v>0</v>
      </c>
      <c r="O63" s="263">
        <f t="shared" ref="O63" si="549">IFERROR($D63*P63,0)</f>
        <v>0</v>
      </c>
      <c r="P63" s="474">
        <v>0</v>
      </c>
      <c r="Q63" s="263">
        <f t="shared" ref="Q63" si="550">IFERROR($D63*R63,0)</f>
        <v>0</v>
      </c>
      <c r="R63" s="474">
        <v>0</v>
      </c>
      <c r="S63" s="263">
        <f t="shared" ref="S63" si="551">IFERROR($D63*T63,0)</f>
        <v>0</v>
      </c>
      <c r="T63" s="474">
        <v>0</v>
      </c>
      <c r="U63" s="263">
        <f t="shared" ref="U63" si="552">IFERROR($D63*V63,0)</f>
        <v>0</v>
      </c>
      <c r="V63" s="474">
        <v>0</v>
      </c>
      <c r="W63" s="263">
        <f t="shared" ref="W63" si="553">IFERROR($D63*X63,0)</f>
        <v>0</v>
      </c>
      <c r="X63" s="474">
        <v>0</v>
      </c>
      <c r="Y63" s="263">
        <f t="shared" ref="Y63" si="554">IFERROR($D63*Z63,0)</f>
        <v>0</v>
      </c>
      <c r="Z63" s="474"/>
      <c r="AA63" s="263">
        <f t="shared" ref="AA63" si="555">IFERROR($D63*AB63,0)</f>
        <v>0</v>
      </c>
      <c r="AB63" s="474"/>
      <c r="AC63" s="263">
        <f t="shared" ref="AC63" si="556">IFERROR($D63*AD63,0)</f>
        <v>0</v>
      </c>
      <c r="AD63" s="474"/>
      <c r="AE63" s="263">
        <f t="shared" ref="AE63" si="557">IFERROR($D63*AF63,0)</f>
        <v>0</v>
      </c>
      <c r="AF63" s="474"/>
      <c r="AG63" s="263">
        <f t="shared" ref="AG63" si="558">IFERROR($D63*AH63,0)</f>
        <v>0</v>
      </c>
      <c r="AH63" s="474">
        <v>0</v>
      </c>
      <c r="AI63" s="263">
        <f t="shared" ref="AI63" si="559">IFERROR($D63*AJ63,0)</f>
        <v>0</v>
      </c>
      <c r="AJ63" s="474">
        <v>0</v>
      </c>
      <c r="AK63" s="263">
        <f t="shared" ref="AK63" si="560">IFERROR($D63*AL63,0)</f>
        <v>0</v>
      </c>
      <c r="AL63" s="474">
        <v>0</v>
      </c>
      <c r="AM63" s="263">
        <f t="shared" ref="AM63" si="561">IFERROR($D63*AN63,0)</f>
        <v>0</v>
      </c>
      <c r="AN63" s="474">
        <v>0</v>
      </c>
      <c r="AO63" s="263">
        <f t="shared" ref="AO63" si="562">IFERROR($D63*AP63,0)</f>
        <v>0</v>
      </c>
      <c r="AP63" s="474">
        <v>0</v>
      </c>
      <c r="AQ63" s="263">
        <f t="shared" ref="AQ63" si="563">IFERROR($D63*AR63,0)</f>
        <v>0</v>
      </c>
      <c r="AR63" s="474">
        <v>0</v>
      </c>
      <c r="AS63" s="263">
        <f t="shared" ref="AS63" si="564">IFERROR($D63*AT63,0)</f>
        <v>0</v>
      </c>
      <c r="AT63" s="474">
        <v>0</v>
      </c>
      <c r="AU63" s="263">
        <f t="shared" ref="AU63" si="565">IFERROR($D63*AV63,0)</f>
        <v>0</v>
      </c>
      <c r="AV63" s="474">
        <v>0</v>
      </c>
      <c r="AW63" s="263">
        <f t="shared" ref="AW63" si="566">IFERROR($D63*AX63,0)</f>
        <v>0</v>
      </c>
      <c r="AX63" s="474">
        <v>0</v>
      </c>
      <c r="AY63" s="263">
        <f t="shared" ref="AY63" si="567">IFERROR($D63*AZ63,0)</f>
        <v>0</v>
      </c>
      <c r="AZ63" s="474">
        <v>0</v>
      </c>
      <c r="BA63" s="263">
        <f t="shared" ref="BA63" si="568">IFERROR($D63*BB63,0)</f>
        <v>0</v>
      </c>
      <c r="BB63" s="474">
        <v>0</v>
      </c>
      <c r="BC63" s="263">
        <f t="shared" ref="BC63" si="569">IFERROR($D63*BD63,0)</f>
        <v>0</v>
      </c>
      <c r="BD63" s="474">
        <v>0</v>
      </c>
      <c r="BE63" s="263">
        <f t="shared" ref="BE63" si="570">IFERROR($D63*BF63,0)</f>
        <v>0</v>
      </c>
      <c r="BF63" s="474">
        <v>0</v>
      </c>
      <c r="BG63" s="263">
        <f t="shared" ref="BG63" si="571">IFERROR($D63*BH63,0)</f>
        <v>0</v>
      </c>
      <c r="BH63" s="474">
        <v>0</v>
      </c>
      <c r="BI63" s="263">
        <f t="shared" ref="BI63" si="572">IFERROR($D63*BJ63,0)</f>
        <v>0</v>
      </c>
      <c r="BJ63" s="474">
        <v>0</v>
      </c>
      <c r="BK63" s="263">
        <f t="shared" ref="BK63" si="573">IFERROR($D63*BL63,0)</f>
        <v>0</v>
      </c>
      <c r="BL63" s="474">
        <v>0</v>
      </c>
      <c r="BM63" s="263">
        <f t="shared" ref="BM63" si="574">IFERROR($D63*BN63,0)</f>
        <v>0</v>
      </c>
      <c r="BN63" s="474">
        <v>0</v>
      </c>
      <c r="BO63" s="263">
        <f t="shared" ref="BO63" si="575">IFERROR($D63*BP63,0)</f>
        <v>0</v>
      </c>
      <c r="BP63" s="474">
        <v>0</v>
      </c>
      <c r="BQ63" s="476">
        <f t="shared" si="190"/>
        <v>0</v>
      </c>
      <c r="BR63" s="295">
        <f t="shared" si="62"/>
        <v>0</v>
      </c>
    </row>
    <row r="64" spans="2:70" ht="18" hidden="1" customHeight="1" outlineLevel="2" thickTop="1" thickBot="1">
      <c r="B64" s="210" t="s">
        <v>294</v>
      </c>
      <c r="C64" s="260" t="str">
        <f>IF(VLOOKUP(B64,'Orçamento Detalhado'!$A$11:$I$529,4,)="","",(VLOOKUP(B64,'Orçamento Detalhado'!$A$11:$I$529,4,)))</f>
        <v xml:space="preserve">Acessórios para tratamento </v>
      </c>
      <c r="D64" s="261" t="str">
        <f>IF(B64="","",VLOOKUP($B64,'Orçamento Detalhado'!$A$11:$J$529,10,))</f>
        <v/>
      </c>
      <c r="E64" s="262">
        <f t="shared" si="61"/>
        <v>0</v>
      </c>
      <c r="F64" s="478">
        <v>60</v>
      </c>
      <c r="G64" s="263">
        <f t="shared" si="425"/>
        <v>0</v>
      </c>
      <c r="H64" s="264"/>
      <c r="I64" s="263">
        <f t="shared" ref="I64" si="576">IFERROR($D64*J64,0)</f>
        <v>0</v>
      </c>
      <c r="J64" s="474"/>
      <c r="K64" s="263">
        <f t="shared" ref="K64" si="577">IFERROR($D64*L64,0)</f>
        <v>0</v>
      </c>
      <c r="L64" s="474">
        <v>0</v>
      </c>
      <c r="M64" s="263">
        <f t="shared" ref="M64" si="578">IFERROR($D64*N64,0)</f>
        <v>0</v>
      </c>
      <c r="N64" s="474">
        <v>0</v>
      </c>
      <c r="O64" s="263">
        <f t="shared" ref="O64" si="579">IFERROR($D64*P64,0)</f>
        <v>0</v>
      </c>
      <c r="P64" s="474">
        <v>0</v>
      </c>
      <c r="Q64" s="263">
        <f t="shared" ref="Q64" si="580">IFERROR($D64*R64,0)</f>
        <v>0</v>
      </c>
      <c r="R64" s="474">
        <v>0</v>
      </c>
      <c r="S64" s="263">
        <f t="shared" ref="S64" si="581">IFERROR($D64*T64,0)</f>
        <v>0</v>
      </c>
      <c r="T64" s="474">
        <v>0</v>
      </c>
      <c r="U64" s="263">
        <f t="shared" ref="U64" si="582">IFERROR($D64*V64,0)</f>
        <v>0</v>
      </c>
      <c r="V64" s="474">
        <v>0</v>
      </c>
      <c r="W64" s="263">
        <f t="shared" ref="W64" si="583">IFERROR($D64*X64,0)</f>
        <v>0</v>
      </c>
      <c r="X64" s="474">
        <v>0</v>
      </c>
      <c r="Y64" s="263">
        <f t="shared" ref="Y64" si="584">IFERROR($D64*Z64,0)</f>
        <v>0</v>
      </c>
      <c r="Z64" s="474"/>
      <c r="AA64" s="263">
        <f t="shared" ref="AA64" si="585">IFERROR($D64*AB64,0)</f>
        <v>0</v>
      </c>
      <c r="AB64" s="474"/>
      <c r="AC64" s="263">
        <f t="shared" ref="AC64" si="586">IFERROR($D64*AD64,0)</f>
        <v>0</v>
      </c>
      <c r="AD64" s="474"/>
      <c r="AE64" s="263">
        <f t="shared" ref="AE64" si="587">IFERROR($D64*AF64,0)</f>
        <v>0</v>
      </c>
      <c r="AF64" s="474"/>
      <c r="AG64" s="263">
        <f t="shared" ref="AG64" si="588">IFERROR($D64*AH64,0)</f>
        <v>0</v>
      </c>
      <c r="AH64" s="474">
        <v>0</v>
      </c>
      <c r="AI64" s="263">
        <f t="shared" ref="AI64" si="589">IFERROR($D64*AJ64,0)</f>
        <v>0</v>
      </c>
      <c r="AJ64" s="474">
        <v>0</v>
      </c>
      <c r="AK64" s="263">
        <f t="shared" ref="AK64" si="590">IFERROR($D64*AL64,0)</f>
        <v>0</v>
      </c>
      <c r="AL64" s="474">
        <v>0</v>
      </c>
      <c r="AM64" s="263">
        <f t="shared" ref="AM64" si="591">IFERROR($D64*AN64,0)</f>
        <v>0</v>
      </c>
      <c r="AN64" s="474">
        <v>0</v>
      </c>
      <c r="AO64" s="263">
        <f t="shared" ref="AO64" si="592">IFERROR($D64*AP64,0)</f>
        <v>0</v>
      </c>
      <c r="AP64" s="474">
        <v>0</v>
      </c>
      <c r="AQ64" s="263">
        <f t="shared" ref="AQ64" si="593">IFERROR($D64*AR64,0)</f>
        <v>0</v>
      </c>
      <c r="AR64" s="474">
        <v>0</v>
      </c>
      <c r="AS64" s="263">
        <f t="shared" ref="AS64" si="594">IFERROR($D64*AT64,0)</f>
        <v>0</v>
      </c>
      <c r="AT64" s="474">
        <v>0</v>
      </c>
      <c r="AU64" s="263">
        <f t="shared" ref="AU64" si="595">IFERROR($D64*AV64,0)</f>
        <v>0</v>
      </c>
      <c r="AV64" s="474">
        <v>0</v>
      </c>
      <c r="AW64" s="263">
        <f t="shared" ref="AW64" si="596">IFERROR($D64*AX64,0)</f>
        <v>0</v>
      </c>
      <c r="AX64" s="474">
        <v>0</v>
      </c>
      <c r="AY64" s="263">
        <f t="shared" ref="AY64" si="597">IFERROR($D64*AZ64,0)</f>
        <v>0</v>
      </c>
      <c r="AZ64" s="474">
        <v>0</v>
      </c>
      <c r="BA64" s="263">
        <f t="shared" ref="BA64" si="598">IFERROR($D64*BB64,0)</f>
        <v>0</v>
      </c>
      <c r="BB64" s="474">
        <v>0</v>
      </c>
      <c r="BC64" s="263">
        <f t="shared" ref="BC64" si="599">IFERROR($D64*BD64,0)</f>
        <v>0</v>
      </c>
      <c r="BD64" s="474">
        <v>0</v>
      </c>
      <c r="BE64" s="263">
        <f t="shared" ref="BE64" si="600">IFERROR($D64*BF64,0)</f>
        <v>0</v>
      </c>
      <c r="BF64" s="474">
        <v>0</v>
      </c>
      <c r="BG64" s="263">
        <f t="shared" ref="BG64" si="601">IFERROR($D64*BH64,0)</f>
        <v>0</v>
      </c>
      <c r="BH64" s="474">
        <v>0</v>
      </c>
      <c r="BI64" s="263">
        <f t="shared" ref="BI64" si="602">IFERROR($D64*BJ64,0)</f>
        <v>0</v>
      </c>
      <c r="BJ64" s="474">
        <v>0</v>
      </c>
      <c r="BK64" s="263">
        <f t="shared" ref="BK64" si="603">IFERROR($D64*BL64,0)</f>
        <v>0</v>
      </c>
      <c r="BL64" s="474">
        <v>0</v>
      </c>
      <c r="BM64" s="263">
        <f t="shared" ref="BM64" si="604">IFERROR($D64*BN64,0)</f>
        <v>0</v>
      </c>
      <c r="BN64" s="474">
        <v>0</v>
      </c>
      <c r="BO64" s="263">
        <f t="shared" ref="BO64" si="605">IFERROR($D64*BP64,0)</f>
        <v>0</v>
      </c>
      <c r="BP64" s="474">
        <v>0</v>
      </c>
      <c r="BQ64" s="476">
        <f t="shared" si="190"/>
        <v>0</v>
      </c>
      <c r="BR64" s="295">
        <f t="shared" si="62"/>
        <v>0</v>
      </c>
    </row>
    <row r="65" spans="2:70" ht="18" hidden="1" customHeight="1" outlineLevel="2" thickTop="1" thickBot="1">
      <c r="B65" s="210" t="s">
        <v>296</v>
      </c>
      <c r="C65" s="260" t="str">
        <f>IF(VLOOKUP(B65,'Orçamento Detalhado'!$A$11:$I$529,4,)="","",(VLOOKUP(B65,'Orçamento Detalhado'!$A$11:$I$529,4,)))</f>
        <v/>
      </c>
      <c r="D65" s="261" t="str">
        <f>IF(B65="","",VLOOKUP($B65,'Orçamento Detalhado'!$A$11:$J$529,10,))</f>
        <v/>
      </c>
      <c r="E65" s="262">
        <f t="shared" si="61"/>
        <v>0</v>
      </c>
      <c r="F65" s="478">
        <v>61</v>
      </c>
      <c r="G65" s="263">
        <f t="shared" si="425"/>
        <v>0</v>
      </c>
      <c r="H65" s="264"/>
      <c r="I65" s="263">
        <f t="shared" ref="I65" si="606">IFERROR($D65*J65,0)</f>
        <v>0</v>
      </c>
      <c r="J65" s="474"/>
      <c r="K65" s="263">
        <f t="shared" ref="K65" si="607">IFERROR($D65*L65,0)</f>
        <v>0</v>
      </c>
      <c r="L65" s="474">
        <v>0</v>
      </c>
      <c r="M65" s="263">
        <f t="shared" ref="M65" si="608">IFERROR($D65*N65,0)</f>
        <v>0</v>
      </c>
      <c r="N65" s="474">
        <v>0</v>
      </c>
      <c r="O65" s="263">
        <f t="shared" ref="O65" si="609">IFERROR($D65*P65,0)</f>
        <v>0</v>
      </c>
      <c r="P65" s="474">
        <v>0</v>
      </c>
      <c r="Q65" s="263">
        <f t="shared" ref="Q65" si="610">IFERROR($D65*R65,0)</f>
        <v>0</v>
      </c>
      <c r="R65" s="474">
        <v>0</v>
      </c>
      <c r="S65" s="263">
        <f t="shared" ref="S65" si="611">IFERROR($D65*T65,0)</f>
        <v>0</v>
      </c>
      <c r="T65" s="474">
        <v>0</v>
      </c>
      <c r="U65" s="263">
        <f t="shared" ref="U65" si="612">IFERROR($D65*V65,0)</f>
        <v>0</v>
      </c>
      <c r="V65" s="474">
        <v>0</v>
      </c>
      <c r="W65" s="263">
        <f t="shared" ref="W65" si="613">IFERROR($D65*X65,0)</f>
        <v>0</v>
      </c>
      <c r="X65" s="474">
        <v>0</v>
      </c>
      <c r="Y65" s="263">
        <f t="shared" ref="Y65" si="614">IFERROR($D65*Z65,0)</f>
        <v>0</v>
      </c>
      <c r="Z65" s="474"/>
      <c r="AA65" s="263">
        <f t="shared" ref="AA65" si="615">IFERROR($D65*AB65,0)</f>
        <v>0</v>
      </c>
      <c r="AB65" s="474"/>
      <c r="AC65" s="263">
        <f t="shared" ref="AC65" si="616">IFERROR($D65*AD65,0)</f>
        <v>0</v>
      </c>
      <c r="AD65" s="474"/>
      <c r="AE65" s="263">
        <f t="shared" ref="AE65" si="617">IFERROR($D65*AF65,0)</f>
        <v>0</v>
      </c>
      <c r="AF65" s="474"/>
      <c r="AG65" s="263">
        <f t="shared" ref="AG65" si="618">IFERROR($D65*AH65,0)</f>
        <v>0</v>
      </c>
      <c r="AH65" s="474">
        <v>0</v>
      </c>
      <c r="AI65" s="263">
        <f t="shared" ref="AI65" si="619">IFERROR($D65*AJ65,0)</f>
        <v>0</v>
      </c>
      <c r="AJ65" s="474">
        <v>0</v>
      </c>
      <c r="AK65" s="263">
        <f t="shared" ref="AK65" si="620">IFERROR($D65*AL65,0)</f>
        <v>0</v>
      </c>
      <c r="AL65" s="474">
        <v>0</v>
      </c>
      <c r="AM65" s="263">
        <f t="shared" ref="AM65" si="621">IFERROR($D65*AN65,0)</f>
        <v>0</v>
      </c>
      <c r="AN65" s="474">
        <v>0</v>
      </c>
      <c r="AO65" s="263">
        <f t="shared" ref="AO65" si="622">IFERROR($D65*AP65,0)</f>
        <v>0</v>
      </c>
      <c r="AP65" s="474">
        <v>0</v>
      </c>
      <c r="AQ65" s="263">
        <f t="shared" ref="AQ65" si="623">IFERROR($D65*AR65,0)</f>
        <v>0</v>
      </c>
      <c r="AR65" s="474">
        <v>0</v>
      </c>
      <c r="AS65" s="263">
        <f t="shared" ref="AS65" si="624">IFERROR($D65*AT65,0)</f>
        <v>0</v>
      </c>
      <c r="AT65" s="474">
        <v>0</v>
      </c>
      <c r="AU65" s="263">
        <f t="shared" ref="AU65" si="625">IFERROR($D65*AV65,0)</f>
        <v>0</v>
      </c>
      <c r="AV65" s="474">
        <v>0</v>
      </c>
      <c r="AW65" s="263">
        <f t="shared" ref="AW65" si="626">IFERROR($D65*AX65,0)</f>
        <v>0</v>
      </c>
      <c r="AX65" s="474">
        <v>0</v>
      </c>
      <c r="AY65" s="263">
        <f t="shared" ref="AY65" si="627">IFERROR($D65*AZ65,0)</f>
        <v>0</v>
      </c>
      <c r="AZ65" s="474">
        <v>0</v>
      </c>
      <c r="BA65" s="263">
        <f t="shared" ref="BA65" si="628">IFERROR($D65*BB65,0)</f>
        <v>0</v>
      </c>
      <c r="BB65" s="474">
        <v>0</v>
      </c>
      <c r="BC65" s="263">
        <f t="shared" ref="BC65" si="629">IFERROR($D65*BD65,0)</f>
        <v>0</v>
      </c>
      <c r="BD65" s="474">
        <v>0</v>
      </c>
      <c r="BE65" s="263">
        <f t="shared" ref="BE65" si="630">IFERROR($D65*BF65,0)</f>
        <v>0</v>
      </c>
      <c r="BF65" s="474">
        <v>0</v>
      </c>
      <c r="BG65" s="263">
        <f t="shared" ref="BG65" si="631">IFERROR($D65*BH65,0)</f>
        <v>0</v>
      </c>
      <c r="BH65" s="474">
        <v>0</v>
      </c>
      <c r="BI65" s="263">
        <f t="shared" ref="BI65" si="632">IFERROR($D65*BJ65,0)</f>
        <v>0</v>
      </c>
      <c r="BJ65" s="474">
        <v>0</v>
      </c>
      <c r="BK65" s="263">
        <f t="shared" ref="BK65" si="633">IFERROR($D65*BL65,0)</f>
        <v>0</v>
      </c>
      <c r="BL65" s="474">
        <v>0</v>
      </c>
      <c r="BM65" s="263">
        <f t="shared" ref="BM65" si="634">IFERROR($D65*BN65,0)</f>
        <v>0</v>
      </c>
      <c r="BN65" s="474">
        <v>0</v>
      </c>
      <c r="BO65" s="263">
        <f t="shared" ref="BO65" si="635">IFERROR($D65*BP65,0)</f>
        <v>0</v>
      </c>
      <c r="BP65" s="474">
        <v>0</v>
      </c>
      <c r="BQ65" s="476">
        <f t="shared" si="190"/>
        <v>0</v>
      </c>
      <c r="BR65" s="295">
        <f t="shared" si="62"/>
        <v>0</v>
      </c>
    </row>
    <row r="66" spans="2:70" ht="18" hidden="1" customHeight="1" outlineLevel="2" thickTop="1" thickBot="1">
      <c r="B66" s="210" t="s">
        <v>297</v>
      </c>
      <c r="C66" s="260" t="str">
        <f>IF(VLOOKUP(B66,'Orçamento Detalhado'!$A$11:$I$529,4,)="","",(VLOOKUP(B66,'Orçamento Detalhado'!$A$11:$I$529,4,)))</f>
        <v/>
      </c>
      <c r="D66" s="261" t="str">
        <f>IF(B66="","",VLOOKUP($B66,'Orçamento Detalhado'!$A$11:$J$529,10,))</f>
        <v/>
      </c>
      <c r="E66" s="262">
        <f t="shared" si="61"/>
        <v>0</v>
      </c>
      <c r="F66" s="478">
        <v>62</v>
      </c>
      <c r="G66" s="263">
        <f>IFERROR($D66*H66,0)</f>
        <v>0</v>
      </c>
      <c r="H66" s="264"/>
      <c r="I66" s="263">
        <f>IFERROR($D66*J66,0)</f>
        <v>0</v>
      </c>
      <c r="J66" s="474"/>
      <c r="K66" s="263">
        <f>IFERROR($D66*L66,0)</f>
        <v>0</v>
      </c>
      <c r="L66" s="474">
        <v>0</v>
      </c>
      <c r="M66" s="263">
        <f>IFERROR($D66*N66,0)</f>
        <v>0</v>
      </c>
      <c r="N66" s="474">
        <v>0</v>
      </c>
      <c r="O66" s="263">
        <f>IFERROR($D66*P66,0)</f>
        <v>0</v>
      </c>
      <c r="P66" s="474">
        <v>0</v>
      </c>
      <c r="Q66" s="263">
        <f>IFERROR($D66*R66,0)</f>
        <v>0</v>
      </c>
      <c r="R66" s="474">
        <v>0</v>
      </c>
      <c r="S66" s="263">
        <f>IFERROR($D66*T66,0)</f>
        <v>0</v>
      </c>
      <c r="T66" s="474">
        <v>0</v>
      </c>
      <c r="U66" s="263">
        <f>IFERROR($D66*V66,0)</f>
        <v>0</v>
      </c>
      <c r="V66" s="474">
        <v>0</v>
      </c>
      <c r="W66" s="263">
        <f>IFERROR($D66*X66,0)</f>
        <v>0</v>
      </c>
      <c r="X66" s="474">
        <v>0</v>
      </c>
      <c r="Y66" s="263">
        <f>IFERROR($D66*Z66,0)</f>
        <v>0</v>
      </c>
      <c r="Z66" s="474"/>
      <c r="AA66" s="263">
        <f>IFERROR($D66*AB66,0)</f>
        <v>0</v>
      </c>
      <c r="AB66" s="474"/>
      <c r="AC66" s="263">
        <f>IFERROR($D66*AD66,0)</f>
        <v>0</v>
      </c>
      <c r="AD66" s="474"/>
      <c r="AE66" s="263">
        <f>IFERROR($D66*AF66,0)</f>
        <v>0</v>
      </c>
      <c r="AF66" s="474"/>
      <c r="AG66" s="263">
        <f>IFERROR($D66*AH66,0)</f>
        <v>0</v>
      </c>
      <c r="AH66" s="474">
        <v>0</v>
      </c>
      <c r="AI66" s="263">
        <f>IFERROR($D66*AJ66,0)</f>
        <v>0</v>
      </c>
      <c r="AJ66" s="474">
        <v>0</v>
      </c>
      <c r="AK66" s="263">
        <f>IFERROR($D66*AL66,0)</f>
        <v>0</v>
      </c>
      <c r="AL66" s="474">
        <v>0</v>
      </c>
      <c r="AM66" s="263">
        <f>IFERROR($D66*AN66,0)</f>
        <v>0</v>
      </c>
      <c r="AN66" s="474">
        <v>0</v>
      </c>
      <c r="AO66" s="263">
        <f>IFERROR($D66*AP66,0)</f>
        <v>0</v>
      </c>
      <c r="AP66" s="474">
        <v>0</v>
      </c>
      <c r="AQ66" s="263">
        <f>IFERROR($D66*AR66,0)</f>
        <v>0</v>
      </c>
      <c r="AR66" s="474">
        <v>0</v>
      </c>
      <c r="AS66" s="263">
        <f>IFERROR($D66*AT66,0)</f>
        <v>0</v>
      </c>
      <c r="AT66" s="474">
        <v>0</v>
      </c>
      <c r="AU66" s="263">
        <f>IFERROR($D66*AV66,0)</f>
        <v>0</v>
      </c>
      <c r="AV66" s="474">
        <v>0</v>
      </c>
      <c r="AW66" s="263">
        <f>IFERROR($D66*AX66,0)</f>
        <v>0</v>
      </c>
      <c r="AX66" s="474">
        <v>0</v>
      </c>
      <c r="AY66" s="263">
        <f>IFERROR($D66*AZ66,0)</f>
        <v>0</v>
      </c>
      <c r="AZ66" s="474">
        <v>0</v>
      </c>
      <c r="BA66" s="263">
        <f>IFERROR($D66*BB66,0)</f>
        <v>0</v>
      </c>
      <c r="BB66" s="474">
        <v>0</v>
      </c>
      <c r="BC66" s="263">
        <f>IFERROR($D66*BD66,0)</f>
        <v>0</v>
      </c>
      <c r="BD66" s="474">
        <v>0</v>
      </c>
      <c r="BE66" s="263">
        <f>IFERROR($D66*BF66,0)</f>
        <v>0</v>
      </c>
      <c r="BF66" s="474">
        <v>0</v>
      </c>
      <c r="BG66" s="263">
        <f>IFERROR($D66*BH66,0)</f>
        <v>0</v>
      </c>
      <c r="BH66" s="474">
        <v>0</v>
      </c>
      <c r="BI66" s="263">
        <f>IFERROR($D66*BJ66,0)</f>
        <v>0</v>
      </c>
      <c r="BJ66" s="474">
        <v>0</v>
      </c>
      <c r="BK66" s="263">
        <f>IFERROR($D66*BL66,0)</f>
        <v>0</v>
      </c>
      <c r="BL66" s="474">
        <v>0</v>
      </c>
      <c r="BM66" s="263">
        <f>IFERROR($D66*BN66,0)</f>
        <v>0</v>
      </c>
      <c r="BN66" s="474">
        <v>0</v>
      </c>
      <c r="BO66" s="263">
        <f>IFERROR($D66*BP66,0)</f>
        <v>0</v>
      </c>
      <c r="BP66" s="474">
        <v>0</v>
      </c>
      <c r="BQ66" s="476">
        <f t="shared" ref="BQ66:BQ69" si="636">SUM(BN66,BL66,BJ66,BH66,BF66,BD66,BB66,AZ66,AX66,AV66,AT66,AR66,AP66,AN66,AL66,AJ66,AH66,AF66,AD66,AB66,Z66,X66,V66,T66,R66,P66,N66,L66,J66,H66,BP66)</f>
        <v>0</v>
      </c>
      <c r="BR66" s="295">
        <f t="shared" si="62"/>
        <v>0</v>
      </c>
    </row>
    <row r="67" spans="2:70" ht="18" hidden="1" customHeight="1" outlineLevel="2" thickTop="1" thickBot="1">
      <c r="B67" s="210" t="s">
        <v>298</v>
      </c>
      <c r="C67" s="260" t="str">
        <f>IF(VLOOKUP(B67,'Orçamento Detalhado'!$A$11:$I$529,4,)="","",(VLOOKUP(B67,'Orçamento Detalhado'!$A$11:$I$529,4,)))</f>
        <v/>
      </c>
      <c r="D67" s="261" t="str">
        <f>IF(B67="","",VLOOKUP($B67,'Orçamento Detalhado'!$A$11:$J$529,10,))</f>
        <v/>
      </c>
      <c r="E67" s="262">
        <f t="shared" si="61"/>
        <v>0</v>
      </c>
      <c r="F67" s="478">
        <v>63</v>
      </c>
      <c r="G67" s="263">
        <f t="shared" ref="G67" si="637">IFERROR($D67*H67,0)</f>
        <v>0</v>
      </c>
      <c r="H67" s="264"/>
      <c r="I67" s="263">
        <f t="shared" ref="I67" si="638">IFERROR($D67*J67,0)</f>
        <v>0</v>
      </c>
      <c r="J67" s="474"/>
      <c r="K67" s="263">
        <f t="shared" ref="K67" si="639">IFERROR($D67*L67,0)</f>
        <v>0</v>
      </c>
      <c r="L67" s="474">
        <v>0</v>
      </c>
      <c r="M67" s="263">
        <f t="shared" ref="M67" si="640">IFERROR($D67*N67,0)</f>
        <v>0</v>
      </c>
      <c r="N67" s="474">
        <v>0</v>
      </c>
      <c r="O67" s="263">
        <f t="shared" ref="O67" si="641">IFERROR($D67*P67,0)</f>
        <v>0</v>
      </c>
      <c r="P67" s="474">
        <v>0</v>
      </c>
      <c r="Q67" s="263">
        <f t="shared" ref="Q67" si="642">IFERROR($D67*R67,0)</f>
        <v>0</v>
      </c>
      <c r="R67" s="474">
        <v>0</v>
      </c>
      <c r="S67" s="263">
        <f t="shared" ref="S67" si="643">IFERROR($D67*T67,0)</f>
        <v>0</v>
      </c>
      <c r="T67" s="474">
        <v>0</v>
      </c>
      <c r="U67" s="263">
        <f t="shared" ref="U67" si="644">IFERROR($D67*V67,0)</f>
        <v>0</v>
      </c>
      <c r="V67" s="474">
        <v>0</v>
      </c>
      <c r="W67" s="263">
        <f t="shared" ref="W67" si="645">IFERROR($D67*X67,0)</f>
        <v>0</v>
      </c>
      <c r="X67" s="474">
        <v>0</v>
      </c>
      <c r="Y67" s="263">
        <f t="shared" ref="Y67" si="646">IFERROR($D67*Z67,0)</f>
        <v>0</v>
      </c>
      <c r="Z67" s="474"/>
      <c r="AA67" s="263">
        <f t="shared" ref="AA67" si="647">IFERROR($D67*AB67,0)</f>
        <v>0</v>
      </c>
      <c r="AB67" s="474"/>
      <c r="AC67" s="263">
        <f t="shared" ref="AC67" si="648">IFERROR($D67*AD67,0)</f>
        <v>0</v>
      </c>
      <c r="AD67" s="474"/>
      <c r="AE67" s="263">
        <f t="shared" ref="AE67" si="649">IFERROR($D67*AF67,0)</f>
        <v>0</v>
      </c>
      <c r="AF67" s="474"/>
      <c r="AG67" s="263">
        <f t="shared" ref="AG67" si="650">IFERROR($D67*AH67,0)</f>
        <v>0</v>
      </c>
      <c r="AH67" s="474">
        <v>0</v>
      </c>
      <c r="AI67" s="263">
        <f t="shared" ref="AI67" si="651">IFERROR($D67*AJ67,0)</f>
        <v>0</v>
      </c>
      <c r="AJ67" s="474">
        <v>0</v>
      </c>
      <c r="AK67" s="263">
        <f t="shared" ref="AK67" si="652">IFERROR($D67*AL67,0)</f>
        <v>0</v>
      </c>
      <c r="AL67" s="474">
        <v>0</v>
      </c>
      <c r="AM67" s="263">
        <f t="shared" ref="AM67" si="653">IFERROR($D67*AN67,0)</f>
        <v>0</v>
      </c>
      <c r="AN67" s="474">
        <v>0</v>
      </c>
      <c r="AO67" s="263">
        <f t="shared" ref="AO67" si="654">IFERROR($D67*AP67,0)</f>
        <v>0</v>
      </c>
      <c r="AP67" s="474">
        <v>0</v>
      </c>
      <c r="AQ67" s="263">
        <f t="shared" ref="AQ67" si="655">IFERROR($D67*AR67,0)</f>
        <v>0</v>
      </c>
      <c r="AR67" s="474">
        <v>0</v>
      </c>
      <c r="AS67" s="263">
        <f t="shared" ref="AS67" si="656">IFERROR($D67*AT67,0)</f>
        <v>0</v>
      </c>
      <c r="AT67" s="474">
        <v>0</v>
      </c>
      <c r="AU67" s="263">
        <f t="shared" ref="AU67" si="657">IFERROR($D67*AV67,0)</f>
        <v>0</v>
      </c>
      <c r="AV67" s="474">
        <v>0</v>
      </c>
      <c r="AW67" s="263">
        <f t="shared" ref="AW67" si="658">IFERROR($D67*AX67,0)</f>
        <v>0</v>
      </c>
      <c r="AX67" s="474">
        <v>0</v>
      </c>
      <c r="AY67" s="263">
        <f t="shared" ref="AY67" si="659">IFERROR($D67*AZ67,0)</f>
        <v>0</v>
      </c>
      <c r="AZ67" s="474">
        <v>0</v>
      </c>
      <c r="BA67" s="263">
        <f t="shared" ref="BA67" si="660">IFERROR($D67*BB67,0)</f>
        <v>0</v>
      </c>
      <c r="BB67" s="474">
        <v>0</v>
      </c>
      <c r="BC67" s="263">
        <f t="shared" ref="BC67" si="661">IFERROR($D67*BD67,0)</f>
        <v>0</v>
      </c>
      <c r="BD67" s="474">
        <v>0</v>
      </c>
      <c r="BE67" s="263">
        <f t="shared" ref="BE67" si="662">IFERROR($D67*BF67,0)</f>
        <v>0</v>
      </c>
      <c r="BF67" s="474">
        <v>0</v>
      </c>
      <c r="BG67" s="263">
        <f t="shared" ref="BG67" si="663">IFERROR($D67*BH67,0)</f>
        <v>0</v>
      </c>
      <c r="BH67" s="474">
        <v>0</v>
      </c>
      <c r="BI67" s="263">
        <f t="shared" ref="BI67" si="664">IFERROR($D67*BJ67,0)</f>
        <v>0</v>
      </c>
      <c r="BJ67" s="474">
        <v>0</v>
      </c>
      <c r="BK67" s="263">
        <f t="shared" ref="BK67" si="665">IFERROR($D67*BL67,0)</f>
        <v>0</v>
      </c>
      <c r="BL67" s="474">
        <v>0</v>
      </c>
      <c r="BM67" s="263">
        <f t="shared" ref="BM67" si="666">IFERROR($D67*BN67,0)</f>
        <v>0</v>
      </c>
      <c r="BN67" s="474">
        <v>0</v>
      </c>
      <c r="BO67" s="263">
        <f t="shared" ref="BO67" si="667">IFERROR($D67*BP67,0)</f>
        <v>0</v>
      </c>
      <c r="BP67" s="474">
        <v>0</v>
      </c>
      <c r="BQ67" s="476">
        <f t="shared" si="636"/>
        <v>0</v>
      </c>
      <c r="BR67" s="295">
        <f t="shared" si="62"/>
        <v>0</v>
      </c>
    </row>
    <row r="68" spans="2:70" ht="18" hidden="1" customHeight="1" outlineLevel="2" thickTop="1" thickBot="1">
      <c r="B68" s="210" t="s">
        <v>299</v>
      </c>
      <c r="C68" s="260" t="str">
        <f>IF(VLOOKUP(B68,'Orçamento Detalhado'!$A$11:$I$529,4,)="","",(VLOOKUP(B68,'Orçamento Detalhado'!$A$11:$I$529,4,)))</f>
        <v/>
      </c>
      <c r="D68" s="261" t="str">
        <f>IF(B68="","",VLOOKUP($B68,'Orçamento Detalhado'!$A$11:$J$529,10,))</f>
        <v/>
      </c>
      <c r="E68" s="262">
        <f t="shared" si="61"/>
        <v>0</v>
      </c>
      <c r="F68" s="478">
        <v>64</v>
      </c>
      <c r="G68" s="263">
        <f>IFERROR($D68*H68,0)</f>
        <v>0</v>
      </c>
      <c r="H68" s="264"/>
      <c r="I68" s="263">
        <f>IFERROR($D68*J68,0)</f>
        <v>0</v>
      </c>
      <c r="J68" s="474"/>
      <c r="K68" s="263">
        <f>IFERROR($D68*L68,0)</f>
        <v>0</v>
      </c>
      <c r="L68" s="474">
        <v>0</v>
      </c>
      <c r="M68" s="263">
        <f>IFERROR($D68*N68,0)</f>
        <v>0</v>
      </c>
      <c r="N68" s="474">
        <v>0</v>
      </c>
      <c r="O68" s="263">
        <f>IFERROR($D68*P68,0)</f>
        <v>0</v>
      </c>
      <c r="P68" s="474">
        <v>0</v>
      </c>
      <c r="Q68" s="263">
        <f>IFERROR($D68*R68,0)</f>
        <v>0</v>
      </c>
      <c r="R68" s="474">
        <v>0</v>
      </c>
      <c r="S68" s="263">
        <f>IFERROR($D68*T68,0)</f>
        <v>0</v>
      </c>
      <c r="T68" s="474">
        <v>0</v>
      </c>
      <c r="U68" s="263">
        <f>IFERROR($D68*V68,0)</f>
        <v>0</v>
      </c>
      <c r="V68" s="474">
        <v>0</v>
      </c>
      <c r="W68" s="263">
        <f>IFERROR($D68*X68,0)</f>
        <v>0</v>
      </c>
      <c r="X68" s="474">
        <v>0</v>
      </c>
      <c r="Y68" s="263">
        <f>IFERROR($D68*Z68,0)</f>
        <v>0</v>
      </c>
      <c r="Z68" s="474"/>
      <c r="AA68" s="263">
        <f>IFERROR($D68*AB68,0)</f>
        <v>0</v>
      </c>
      <c r="AB68" s="474"/>
      <c r="AC68" s="263">
        <f>IFERROR($D68*AD68,0)</f>
        <v>0</v>
      </c>
      <c r="AD68" s="474"/>
      <c r="AE68" s="263">
        <f>IFERROR($D68*AF68,0)</f>
        <v>0</v>
      </c>
      <c r="AF68" s="474"/>
      <c r="AG68" s="263">
        <f>IFERROR($D68*AH68,0)</f>
        <v>0</v>
      </c>
      <c r="AH68" s="474">
        <v>0</v>
      </c>
      <c r="AI68" s="263">
        <f>IFERROR($D68*AJ68,0)</f>
        <v>0</v>
      </c>
      <c r="AJ68" s="474">
        <v>0</v>
      </c>
      <c r="AK68" s="263">
        <f>IFERROR($D68*AL68,0)</f>
        <v>0</v>
      </c>
      <c r="AL68" s="474">
        <v>0</v>
      </c>
      <c r="AM68" s="263">
        <f>IFERROR($D68*AN68,0)</f>
        <v>0</v>
      </c>
      <c r="AN68" s="474">
        <v>0</v>
      </c>
      <c r="AO68" s="263">
        <f>IFERROR($D68*AP68,0)</f>
        <v>0</v>
      </c>
      <c r="AP68" s="474">
        <v>0</v>
      </c>
      <c r="AQ68" s="263">
        <f>IFERROR($D68*AR68,0)</f>
        <v>0</v>
      </c>
      <c r="AR68" s="474">
        <v>0</v>
      </c>
      <c r="AS68" s="263">
        <f>IFERROR($D68*AT68,0)</f>
        <v>0</v>
      </c>
      <c r="AT68" s="474">
        <v>0</v>
      </c>
      <c r="AU68" s="263">
        <f>IFERROR($D68*AV68,0)</f>
        <v>0</v>
      </c>
      <c r="AV68" s="474">
        <v>0</v>
      </c>
      <c r="AW68" s="263">
        <f>IFERROR($D68*AX68,0)</f>
        <v>0</v>
      </c>
      <c r="AX68" s="474">
        <v>0</v>
      </c>
      <c r="AY68" s="263">
        <f>IFERROR($D68*AZ68,0)</f>
        <v>0</v>
      </c>
      <c r="AZ68" s="474">
        <v>0</v>
      </c>
      <c r="BA68" s="263">
        <f>IFERROR($D68*BB68,0)</f>
        <v>0</v>
      </c>
      <c r="BB68" s="474">
        <v>0</v>
      </c>
      <c r="BC68" s="263">
        <f>IFERROR($D68*BD68,0)</f>
        <v>0</v>
      </c>
      <c r="BD68" s="474">
        <v>0</v>
      </c>
      <c r="BE68" s="263">
        <f>IFERROR($D68*BF68,0)</f>
        <v>0</v>
      </c>
      <c r="BF68" s="474">
        <v>0</v>
      </c>
      <c r="BG68" s="263">
        <f>IFERROR($D68*BH68,0)</f>
        <v>0</v>
      </c>
      <c r="BH68" s="474">
        <v>0</v>
      </c>
      <c r="BI68" s="263">
        <f>IFERROR($D68*BJ68,0)</f>
        <v>0</v>
      </c>
      <c r="BJ68" s="474">
        <v>0</v>
      </c>
      <c r="BK68" s="263">
        <f>IFERROR($D68*BL68,0)</f>
        <v>0</v>
      </c>
      <c r="BL68" s="474">
        <v>0</v>
      </c>
      <c r="BM68" s="263">
        <f>IFERROR($D68*BN68,0)</f>
        <v>0</v>
      </c>
      <c r="BN68" s="474">
        <v>0</v>
      </c>
      <c r="BO68" s="263">
        <f>IFERROR($D68*BP68,0)</f>
        <v>0</v>
      </c>
      <c r="BP68" s="474">
        <v>0</v>
      </c>
      <c r="BQ68" s="476">
        <f t="shared" ref="BQ68" si="668">SUM(BN68,BL68,BJ68,BH68,BF68,BD68,BB68,AZ68,AX68,AV68,AT68,AR68,AP68,AN68,AL68,AJ68,AH68,AF68,AD68,AB68,Z68,X68,V68,T68,R68,P68,N68,L68,J68,H68,BP68)</f>
        <v>0</v>
      </c>
      <c r="BR68" s="295">
        <f t="shared" si="62"/>
        <v>0</v>
      </c>
    </row>
    <row r="69" spans="2:70" ht="18" hidden="1" customHeight="1" outlineLevel="2" thickTop="1" thickBot="1">
      <c r="B69" s="210" t="s">
        <v>300</v>
      </c>
      <c r="C69" s="260" t="str">
        <f>IF(VLOOKUP(B69,'Orçamento Detalhado'!$A$11:$I$529,4,)="","",(VLOOKUP(B69,'Orçamento Detalhado'!$A$11:$I$529,4,)))</f>
        <v/>
      </c>
      <c r="D69" s="261" t="str">
        <f>IF(B69="","",VLOOKUP($B69,'Orçamento Detalhado'!$A$11:$J$529,10,))</f>
        <v/>
      </c>
      <c r="E69" s="262">
        <f t="shared" si="61"/>
        <v>0</v>
      </c>
      <c r="F69" s="478">
        <v>65</v>
      </c>
      <c r="G69" s="263">
        <f t="shared" ref="G69" si="669">IFERROR($D69*H69,0)</f>
        <v>0</v>
      </c>
      <c r="H69" s="264"/>
      <c r="I69" s="263">
        <f t="shared" ref="I69" si="670">IFERROR($D69*J69,0)</f>
        <v>0</v>
      </c>
      <c r="J69" s="474"/>
      <c r="K69" s="263">
        <f t="shared" ref="K69" si="671">IFERROR($D69*L69,0)</f>
        <v>0</v>
      </c>
      <c r="L69" s="474">
        <v>0</v>
      </c>
      <c r="M69" s="263">
        <f t="shared" ref="M69" si="672">IFERROR($D69*N69,0)</f>
        <v>0</v>
      </c>
      <c r="N69" s="474">
        <v>0</v>
      </c>
      <c r="O69" s="263">
        <f t="shared" ref="O69" si="673">IFERROR($D69*P69,0)</f>
        <v>0</v>
      </c>
      <c r="P69" s="474">
        <v>0</v>
      </c>
      <c r="Q69" s="263">
        <f t="shared" ref="Q69" si="674">IFERROR($D69*R69,0)</f>
        <v>0</v>
      </c>
      <c r="R69" s="474">
        <v>0</v>
      </c>
      <c r="S69" s="263">
        <f t="shared" ref="S69" si="675">IFERROR($D69*T69,0)</f>
        <v>0</v>
      </c>
      <c r="T69" s="474">
        <v>0</v>
      </c>
      <c r="U69" s="263">
        <f t="shared" ref="U69" si="676">IFERROR($D69*V69,0)</f>
        <v>0</v>
      </c>
      <c r="V69" s="474">
        <v>0</v>
      </c>
      <c r="W69" s="263">
        <f t="shared" ref="W69" si="677">IFERROR($D69*X69,0)</f>
        <v>0</v>
      </c>
      <c r="X69" s="474">
        <v>0</v>
      </c>
      <c r="Y69" s="263">
        <f t="shared" ref="Y69" si="678">IFERROR($D69*Z69,0)</f>
        <v>0</v>
      </c>
      <c r="Z69" s="474"/>
      <c r="AA69" s="263">
        <f t="shared" ref="AA69" si="679">IFERROR($D69*AB69,0)</f>
        <v>0</v>
      </c>
      <c r="AB69" s="474"/>
      <c r="AC69" s="263">
        <f t="shared" ref="AC69" si="680">IFERROR($D69*AD69,0)</f>
        <v>0</v>
      </c>
      <c r="AD69" s="474"/>
      <c r="AE69" s="263">
        <f t="shared" ref="AE69" si="681">IFERROR($D69*AF69,0)</f>
        <v>0</v>
      </c>
      <c r="AF69" s="474"/>
      <c r="AG69" s="263">
        <f t="shared" ref="AG69" si="682">IFERROR($D69*AH69,0)</f>
        <v>0</v>
      </c>
      <c r="AH69" s="474">
        <v>0</v>
      </c>
      <c r="AI69" s="263">
        <f t="shared" ref="AI69" si="683">IFERROR($D69*AJ69,0)</f>
        <v>0</v>
      </c>
      <c r="AJ69" s="474">
        <v>0</v>
      </c>
      <c r="AK69" s="263">
        <f t="shared" ref="AK69" si="684">IFERROR($D69*AL69,0)</f>
        <v>0</v>
      </c>
      <c r="AL69" s="474">
        <v>0</v>
      </c>
      <c r="AM69" s="263">
        <f t="shared" ref="AM69" si="685">IFERROR($D69*AN69,0)</f>
        <v>0</v>
      </c>
      <c r="AN69" s="474">
        <v>0</v>
      </c>
      <c r="AO69" s="263">
        <f t="shared" ref="AO69" si="686">IFERROR($D69*AP69,0)</f>
        <v>0</v>
      </c>
      <c r="AP69" s="474">
        <v>0</v>
      </c>
      <c r="AQ69" s="263">
        <f t="shared" ref="AQ69" si="687">IFERROR($D69*AR69,0)</f>
        <v>0</v>
      </c>
      <c r="AR69" s="474">
        <v>0</v>
      </c>
      <c r="AS69" s="263">
        <f t="shared" ref="AS69" si="688">IFERROR($D69*AT69,0)</f>
        <v>0</v>
      </c>
      <c r="AT69" s="474">
        <v>0</v>
      </c>
      <c r="AU69" s="263">
        <f t="shared" ref="AU69" si="689">IFERROR($D69*AV69,0)</f>
        <v>0</v>
      </c>
      <c r="AV69" s="474">
        <v>0</v>
      </c>
      <c r="AW69" s="263">
        <f t="shared" ref="AW69" si="690">IFERROR($D69*AX69,0)</f>
        <v>0</v>
      </c>
      <c r="AX69" s="474">
        <v>0</v>
      </c>
      <c r="AY69" s="263">
        <f t="shared" ref="AY69" si="691">IFERROR($D69*AZ69,0)</f>
        <v>0</v>
      </c>
      <c r="AZ69" s="474">
        <v>0</v>
      </c>
      <c r="BA69" s="263">
        <f t="shared" ref="BA69" si="692">IFERROR($D69*BB69,0)</f>
        <v>0</v>
      </c>
      <c r="BB69" s="474">
        <v>0</v>
      </c>
      <c r="BC69" s="263">
        <f t="shared" ref="BC69" si="693">IFERROR($D69*BD69,0)</f>
        <v>0</v>
      </c>
      <c r="BD69" s="474">
        <v>0</v>
      </c>
      <c r="BE69" s="263">
        <f t="shared" ref="BE69" si="694">IFERROR($D69*BF69,0)</f>
        <v>0</v>
      </c>
      <c r="BF69" s="474">
        <v>0</v>
      </c>
      <c r="BG69" s="263">
        <f t="shared" ref="BG69" si="695">IFERROR($D69*BH69,0)</f>
        <v>0</v>
      </c>
      <c r="BH69" s="474">
        <v>0</v>
      </c>
      <c r="BI69" s="263">
        <f t="shared" ref="BI69" si="696">IFERROR($D69*BJ69,0)</f>
        <v>0</v>
      </c>
      <c r="BJ69" s="474">
        <v>0</v>
      </c>
      <c r="BK69" s="263">
        <f t="shared" ref="BK69" si="697">IFERROR($D69*BL69,0)</f>
        <v>0</v>
      </c>
      <c r="BL69" s="474">
        <v>0</v>
      </c>
      <c r="BM69" s="263">
        <f t="shared" ref="BM69" si="698">IFERROR($D69*BN69,0)</f>
        <v>0</v>
      </c>
      <c r="BN69" s="474">
        <v>0</v>
      </c>
      <c r="BO69" s="263">
        <f t="shared" ref="BO69" si="699">IFERROR($D69*BP69,0)</f>
        <v>0</v>
      </c>
      <c r="BP69" s="474">
        <v>0</v>
      </c>
      <c r="BQ69" s="476">
        <f t="shared" si="636"/>
        <v>0</v>
      </c>
      <c r="BR69" s="295">
        <f t="shared" si="62"/>
        <v>0</v>
      </c>
    </row>
    <row r="70" spans="2:70" ht="18" hidden="1" customHeight="1" outlineLevel="1" thickTop="1" thickBot="1">
      <c r="B70" s="246" t="s">
        <v>115</v>
      </c>
      <c r="C70" s="266" t="str">
        <f>IF(B70="","",VLOOKUP(B70,'Orçamento Detalhado'!$A$11:$I$529,4,))</f>
        <v>PAREDES E PAÍNEIS</v>
      </c>
      <c r="D70" s="249">
        <f>SUM(D71:D79)</f>
        <v>0</v>
      </c>
      <c r="E70" s="250">
        <f t="shared" si="61"/>
        <v>0</v>
      </c>
      <c r="F70" s="478">
        <v>66</v>
      </c>
      <c r="G70" s="251">
        <f>SUM(G71:G79)</f>
        <v>0</v>
      </c>
      <c r="H70" s="252">
        <f>IFERROR(G70/$D70,0)</f>
        <v>0</v>
      </c>
      <c r="I70" s="251">
        <f>SUM(I71:I79)</f>
        <v>0</v>
      </c>
      <c r="J70" s="473">
        <f>IFERROR(I70/$D70,0)</f>
        <v>0</v>
      </c>
      <c r="K70" s="251">
        <f>SUM(K71:K79)</f>
        <v>0</v>
      </c>
      <c r="L70" s="473">
        <f>IFERROR(K70/$D70,0)</f>
        <v>0</v>
      </c>
      <c r="M70" s="251">
        <f>SUM(M71:M79)</f>
        <v>0</v>
      </c>
      <c r="N70" s="473">
        <f>IFERROR(M70/$D70,0)</f>
        <v>0</v>
      </c>
      <c r="O70" s="251">
        <f>SUM(O71:O79)</f>
        <v>0</v>
      </c>
      <c r="P70" s="473">
        <f>IFERROR(O70/$D70,0)</f>
        <v>0</v>
      </c>
      <c r="Q70" s="251">
        <f>SUM(Q71:Q79)</f>
        <v>0</v>
      </c>
      <c r="R70" s="473">
        <f>IFERROR(Q70/$D70,0)</f>
        <v>0</v>
      </c>
      <c r="S70" s="251">
        <f>SUM(S71:S79)</f>
        <v>0</v>
      </c>
      <c r="T70" s="473">
        <f>IFERROR(S70/$D70,0)</f>
        <v>0</v>
      </c>
      <c r="U70" s="251">
        <f>SUM(U71:U79)</f>
        <v>0</v>
      </c>
      <c r="V70" s="473">
        <f>IFERROR(U70/$D70,0)</f>
        <v>0</v>
      </c>
      <c r="W70" s="251">
        <f>SUM(W71:W79)</f>
        <v>0</v>
      </c>
      <c r="X70" s="473">
        <f>IFERROR(W70/$D70,0)</f>
        <v>0</v>
      </c>
      <c r="Y70" s="251">
        <f>SUM(Y71:Y79)</f>
        <v>0</v>
      </c>
      <c r="Z70" s="473">
        <f>IFERROR(Y70/$D70,0)</f>
        <v>0</v>
      </c>
      <c r="AA70" s="251">
        <f>SUM(AA71:AA79)</f>
        <v>0</v>
      </c>
      <c r="AB70" s="473">
        <f>IFERROR(AA70/$D70,0)</f>
        <v>0</v>
      </c>
      <c r="AC70" s="251">
        <f>SUM(AC71:AC79)</f>
        <v>0</v>
      </c>
      <c r="AD70" s="473">
        <f>IFERROR(AC70/$D70,0)</f>
        <v>0</v>
      </c>
      <c r="AE70" s="251">
        <f>SUM(AE71:AE79)</f>
        <v>0</v>
      </c>
      <c r="AF70" s="473">
        <f>IFERROR(AE70/$D70,0)</f>
        <v>0</v>
      </c>
      <c r="AG70" s="251">
        <f>SUM(AG71:AG79)</f>
        <v>0</v>
      </c>
      <c r="AH70" s="473">
        <f>IFERROR(AG70/$D70,0)</f>
        <v>0</v>
      </c>
      <c r="AI70" s="251">
        <f>SUM(AI71:AI79)</f>
        <v>0</v>
      </c>
      <c r="AJ70" s="473">
        <f>IFERROR(AI70/$D70,0)</f>
        <v>0</v>
      </c>
      <c r="AK70" s="251">
        <f>SUM(AK71:AK79)</f>
        <v>0</v>
      </c>
      <c r="AL70" s="473">
        <f>IFERROR(AK70/$D70,0)</f>
        <v>0</v>
      </c>
      <c r="AM70" s="251">
        <f>SUM(AM71:AM79)</f>
        <v>0</v>
      </c>
      <c r="AN70" s="473">
        <f>IFERROR(AM70/$D70,0)</f>
        <v>0</v>
      </c>
      <c r="AO70" s="251">
        <f>SUM(AO71:AO79)</f>
        <v>0</v>
      </c>
      <c r="AP70" s="473">
        <f>IFERROR(AO70/$D70,0)</f>
        <v>0</v>
      </c>
      <c r="AQ70" s="251">
        <f>SUM(AQ71:AQ79)</f>
        <v>0</v>
      </c>
      <c r="AR70" s="473">
        <f>IFERROR(AQ70/$D70,0)</f>
        <v>0</v>
      </c>
      <c r="AS70" s="251">
        <f>SUM(AS71:AS79)</f>
        <v>0</v>
      </c>
      <c r="AT70" s="473">
        <f>IFERROR(AS70/$D70,0)</f>
        <v>0</v>
      </c>
      <c r="AU70" s="251">
        <f>SUM(AU71:AU79)</f>
        <v>0</v>
      </c>
      <c r="AV70" s="473">
        <f>IFERROR(AU70/$D70,0)</f>
        <v>0</v>
      </c>
      <c r="AW70" s="251">
        <f>SUM(AW71:AW79)</f>
        <v>0</v>
      </c>
      <c r="AX70" s="473">
        <f>IFERROR(AW70/$D70,0)</f>
        <v>0</v>
      </c>
      <c r="AY70" s="251">
        <f>SUM(AY71:AY79)</f>
        <v>0</v>
      </c>
      <c r="AZ70" s="473">
        <f>IFERROR(AY70/$D70,0)</f>
        <v>0</v>
      </c>
      <c r="BA70" s="251">
        <f>SUM(BA71:BA79)</f>
        <v>0</v>
      </c>
      <c r="BB70" s="473">
        <f>IFERROR(BA70/$D70,0)</f>
        <v>0</v>
      </c>
      <c r="BC70" s="251">
        <f>SUM(BC71:BC79)</f>
        <v>0</v>
      </c>
      <c r="BD70" s="473">
        <f>IFERROR(BC70/$D70,0)</f>
        <v>0</v>
      </c>
      <c r="BE70" s="251">
        <f>SUM(BE71:BE79)</f>
        <v>0</v>
      </c>
      <c r="BF70" s="473">
        <f>IFERROR(BE70/$D70,0)</f>
        <v>0</v>
      </c>
      <c r="BG70" s="251">
        <f>SUM(BG71:BG79)</f>
        <v>0</v>
      </c>
      <c r="BH70" s="473">
        <f>IFERROR(BG70/$D70,0)</f>
        <v>0</v>
      </c>
      <c r="BI70" s="251">
        <f>SUM(BI71:BI79)</f>
        <v>0</v>
      </c>
      <c r="BJ70" s="473">
        <f>IFERROR(BI70/$D70,0)</f>
        <v>0</v>
      </c>
      <c r="BK70" s="251">
        <f>SUM(BK71:BK79)</f>
        <v>0</v>
      </c>
      <c r="BL70" s="473">
        <f>IFERROR(BK70/$D70,0)</f>
        <v>0</v>
      </c>
      <c r="BM70" s="251">
        <f>SUM(BM71:BM79)</f>
        <v>0</v>
      </c>
      <c r="BN70" s="473">
        <f>IFERROR(BM70/$D70,0)</f>
        <v>0</v>
      </c>
      <c r="BO70" s="251">
        <f>SUM(BO71:BO79)</f>
        <v>0</v>
      </c>
      <c r="BP70" s="473">
        <f>IFERROR(BO70/$D70,0)</f>
        <v>0</v>
      </c>
      <c r="BQ70" s="476">
        <f t="shared" si="190"/>
        <v>0</v>
      </c>
      <c r="BR70" s="295">
        <f t="shared" si="62"/>
        <v>0</v>
      </c>
    </row>
    <row r="71" spans="2:70" ht="18" hidden="1" customHeight="1" outlineLevel="2" thickTop="1" thickBot="1">
      <c r="B71" s="208" t="s">
        <v>302</v>
      </c>
      <c r="C71" s="260" t="str">
        <f>IF(VLOOKUP(B71,'Orçamento Detalhado'!$A$11:$I$529,4,)="","",(VLOOKUP(B71,'Orçamento Detalhado'!$A$11:$I$529,4,)))</f>
        <v>Alvenaria Estrutural</v>
      </c>
      <c r="D71" s="261" t="str">
        <f>IF(B71="","",VLOOKUP($B71,'Orçamento Detalhado'!$A$11:$J$529,10,))</f>
        <v/>
      </c>
      <c r="E71" s="262">
        <f t="shared" si="61"/>
        <v>0</v>
      </c>
      <c r="F71" s="478">
        <v>67</v>
      </c>
      <c r="G71" s="263">
        <f t="shared" ref="G71:G76" si="700">IFERROR($D71*H71,0)</f>
        <v>0</v>
      </c>
      <c r="H71" s="264"/>
      <c r="I71" s="263">
        <f t="shared" ref="I71:I76" si="701">IFERROR($D71*J71,0)</f>
        <v>0</v>
      </c>
      <c r="J71" s="474"/>
      <c r="K71" s="263">
        <f t="shared" ref="K71:K76" si="702">IFERROR($D71*L71,0)</f>
        <v>0</v>
      </c>
      <c r="L71" s="474">
        <v>0</v>
      </c>
      <c r="M71" s="263">
        <f t="shared" ref="M71:M76" si="703">IFERROR($D71*N71,0)</f>
        <v>0</v>
      </c>
      <c r="N71" s="474">
        <v>0</v>
      </c>
      <c r="O71" s="263">
        <f t="shared" ref="O71:O76" si="704">IFERROR($D71*P71,0)</f>
        <v>0</v>
      </c>
      <c r="P71" s="474">
        <v>0</v>
      </c>
      <c r="Q71" s="263">
        <f t="shared" ref="Q71:Q76" si="705">IFERROR($D71*R71,0)</f>
        <v>0</v>
      </c>
      <c r="R71" s="474">
        <v>0</v>
      </c>
      <c r="S71" s="263">
        <f t="shared" ref="S71:S76" si="706">IFERROR($D71*T71,0)</f>
        <v>0</v>
      </c>
      <c r="T71" s="474">
        <v>0</v>
      </c>
      <c r="U71" s="263">
        <f t="shared" ref="U71:U76" si="707">IFERROR($D71*V71,0)</f>
        <v>0</v>
      </c>
      <c r="V71" s="474">
        <v>0</v>
      </c>
      <c r="W71" s="263">
        <f t="shared" ref="W71:W76" si="708">IFERROR($D71*X71,0)</f>
        <v>0</v>
      </c>
      <c r="X71" s="474">
        <v>0</v>
      </c>
      <c r="Y71" s="263">
        <f t="shared" ref="Y71:Y76" si="709">IFERROR($D71*Z71,0)</f>
        <v>0</v>
      </c>
      <c r="Z71" s="474"/>
      <c r="AA71" s="263">
        <f t="shared" ref="AA71:AA76" si="710">IFERROR($D71*AB71,0)</f>
        <v>0</v>
      </c>
      <c r="AB71" s="474"/>
      <c r="AC71" s="263">
        <f t="shared" ref="AC71:AC76" si="711">IFERROR($D71*AD71,0)</f>
        <v>0</v>
      </c>
      <c r="AD71" s="474"/>
      <c r="AE71" s="263">
        <f t="shared" ref="AE71:AE76" si="712">IFERROR($D71*AF71,0)</f>
        <v>0</v>
      </c>
      <c r="AF71" s="474"/>
      <c r="AG71" s="263">
        <f t="shared" ref="AG71:AG76" si="713">IFERROR($D71*AH71,0)</f>
        <v>0</v>
      </c>
      <c r="AH71" s="474"/>
      <c r="AI71" s="263">
        <f t="shared" ref="AI71:AI76" si="714">IFERROR($D71*AJ71,0)</f>
        <v>0</v>
      </c>
      <c r="AJ71" s="474">
        <v>0</v>
      </c>
      <c r="AK71" s="263">
        <f t="shared" ref="AK71:AK76" si="715">IFERROR($D71*AL71,0)</f>
        <v>0</v>
      </c>
      <c r="AL71" s="474">
        <v>0</v>
      </c>
      <c r="AM71" s="263">
        <f t="shared" ref="AM71:AM76" si="716">IFERROR($D71*AN71,0)</f>
        <v>0</v>
      </c>
      <c r="AN71" s="474">
        <v>0</v>
      </c>
      <c r="AO71" s="263">
        <f t="shared" ref="AO71:AO76" si="717">IFERROR($D71*AP71,0)</f>
        <v>0</v>
      </c>
      <c r="AP71" s="474">
        <v>0</v>
      </c>
      <c r="AQ71" s="263">
        <f t="shared" ref="AQ71:AQ76" si="718">IFERROR($D71*AR71,0)</f>
        <v>0</v>
      </c>
      <c r="AR71" s="474">
        <v>0</v>
      </c>
      <c r="AS71" s="263">
        <f t="shared" ref="AS71:AS76" si="719">IFERROR($D71*AT71,0)</f>
        <v>0</v>
      </c>
      <c r="AT71" s="474">
        <v>0</v>
      </c>
      <c r="AU71" s="263">
        <f t="shared" ref="AU71:AU76" si="720">IFERROR($D71*AV71,0)</f>
        <v>0</v>
      </c>
      <c r="AV71" s="474">
        <v>0</v>
      </c>
      <c r="AW71" s="263">
        <f t="shared" ref="AW71:AW76" si="721">IFERROR($D71*AX71,0)</f>
        <v>0</v>
      </c>
      <c r="AX71" s="474">
        <v>0</v>
      </c>
      <c r="AY71" s="263">
        <f t="shared" ref="AY71:AY76" si="722">IFERROR($D71*AZ71,0)</f>
        <v>0</v>
      </c>
      <c r="AZ71" s="474">
        <v>0</v>
      </c>
      <c r="BA71" s="263">
        <f t="shared" ref="BA71:BA76" si="723">IFERROR($D71*BB71,0)</f>
        <v>0</v>
      </c>
      <c r="BB71" s="474">
        <v>0</v>
      </c>
      <c r="BC71" s="263">
        <f t="shared" ref="BC71:BC76" si="724">IFERROR($D71*BD71,0)</f>
        <v>0</v>
      </c>
      <c r="BD71" s="474">
        <v>0</v>
      </c>
      <c r="BE71" s="263">
        <f t="shared" ref="BE71:BE76" si="725">IFERROR($D71*BF71,0)</f>
        <v>0</v>
      </c>
      <c r="BF71" s="474">
        <v>0</v>
      </c>
      <c r="BG71" s="263">
        <f t="shared" ref="BG71:BG76" si="726">IFERROR($D71*BH71,0)</f>
        <v>0</v>
      </c>
      <c r="BH71" s="474">
        <v>0</v>
      </c>
      <c r="BI71" s="263">
        <f t="shared" ref="BI71:BI76" si="727">IFERROR($D71*BJ71,0)</f>
        <v>0</v>
      </c>
      <c r="BJ71" s="474">
        <v>0</v>
      </c>
      <c r="BK71" s="263">
        <f t="shared" ref="BK71:BK76" si="728">IFERROR($D71*BL71,0)</f>
        <v>0</v>
      </c>
      <c r="BL71" s="474">
        <v>0</v>
      </c>
      <c r="BM71" s="263">
        <f t="shared" ref="BM71:BM76" si="729">IFERROR($D71*BN71,0)</f>
        <v>0</v>
      </c>
      <c r="BN71" s="474">
        <v>0</v>
      </c>
      <c r="BO71" s="263">
        <f t="shared" ref="BO71:BO76" si="730">IFERROR($D71*BP71,0)</f>
        <v>0</v>
      </c>
      <c r="BP71" s="474">
        <v>0</v>
      </c>
      <c r="BQ71" s="476">
        <f t="shared" ref="BQ71:BQ76" si="731">SUM(BN71,BL71,BJ71,BH71,BF71,BD71,BB71,AZ71,AX71,AV71,AT71,AR71,AP71,AN71,AL71,AJ71,AH71,AF71,AD71,AB71,Z71,X71,V71,T71,R71,P71,N71,L71,J71,H71,BP71)</f>
        <v>0</v>
      </c>
      <c r="BR71" s="295">
        <f t="shared" si="62"/>
        <v>0</v>
      </c>
    </row>
    <row r="72" spans="2:70" ht="18" hidden="1" customHeight="1" outlineLevel="2" thickTop="1" thickBot="1">
      <c r="B72" s="208" t="s">
        <v>304</v>
      </c>
      <c r="C72" s="260" t="str">
        <f>IF(VLOOKUP(B72,'Orçamento Detalhado'!$A$11:$I$529,4,)="","",(VLOOKUP(B72,'Orçamento Detalhado'!$A$11:$I$529,4,)))</f>
        <v>Alvenaria Vedação</v>
      </c>
      <c r="D72" s="261" t="str">
        <f>IF(B72="","",VLOOKUP($B72,'Orçamento Detalhado'!$A$11:$J$529,10,))</f>
        <v/>
      </c>
      <c r="E72" s="262">
        <f t="shared" si="61"/>
        <v>0</v>
      </c>
      <c r="F72" s="478">
        <v>68</v>
      </c>
      <c r="G72" s="263">
        <f t="shared" si="700"/>
        <v>0</v>
      </c>
      <c r="H72" s="264"/>
      <c r="I72" s="263">
        <f t="shared" si="701"/>
        <v>0</v>
      </c>
      <c r="J72" s="474"/>
      <c r="K72" s="263">
        <f t="shared" si="702"/>
        <v>0</v>
      </c>
      <c r="L72" s="474">
        <v>0</v>
      </c>
      <c r="M72" s="263">
        <f t="shared" si="703"/>
        <v>0</v>
      </c>
      <c r="N72" s="474">
        <v>0</v>
      </c>
      <c r="O72" s="263">
        <f t="shared" si="704"/>
        <v>0</v>
      </c>
      <c r="P72" s="474">
        <v>0</v>
      </c>
      <c r="Q72" s="263">
        <f t="shared" si="705"/>
        <v>0</v>
      </c>
      <c r="R72" s="474">
        <v>0</v>
      </c>
      <c r="S72" s="263">
        <f t="shared" si="706"/>
        <v>0</v>
      </c>
      <c r="T72" s="474">
        <v>0</v>
      </c>
      <c r="U72" s="263">
        <f t="shared" si="707"/>
        <v>0</v>
      </c>
      <c r="V72" s="474">
        <v>0</v>
      </c>
      <c r="W72" s="263">
        <f t="shared" si="708"/>
        <v>0</v>
      </c>
      <c r="X72" s="474">
        <v>0</v>
      </c>
      <c r="Y72" s="263">
        <f t="shared" si="709"/>
        <v>0</v>
      </c>
      <c r="Z72" s="474"/>
      <c r="AA72" s="263">
        <f t="shared" si="710"/>
        <v>0</v>
      </c>
      <c r="AB72" s="474">
        <v>0</v>
      </c>
      <c r="AC72" s="263">
        <f t="shared" si="711"/>
        <v>0</v>
      </c>
      <c r="AD72" s="474">
        <v>0</v>
      </c>
      <c r="AE72" s="263">
        <f t="shared" si="712"/>
        <v>0</v>
      </c>
      <c r="AF72" s="474">
        <v>0</v>
      </c>
      <c r="AG72" s="263">
        <f t="shared" si="713"/>
        <v>0</v>
      </c>
      <c r="AH72" s="474"/>
      <c r="AI72" s="263">
        <f t="shared" si="714"/>
        <v>0</v>
      </c>
      <c r="AJ72" s="474"/>
      <c r="AK72" s="263">
        <f t="shared" si="715"/>
        <v>0</v>
      </c>
      <c r="AL72" s="474">
        <v>0</v>
      </c>
      <c r="AM72" s="263">
        <f t="shared" si="716"/>
        <v>0</v>
      </c>
      <c r="AN72" s="474">
        <v>0</v>
      </c>
      <c r="AO72" s="263">
        <f t="shared" si="717"/>
        <v>0</v>
      </c>
      <c r="AP72" s="474">
        <v>0</v>
      </c>
      <c r="AQ72" s="263">
        <f t="shared" si="718"/>
        <v>0</v>
      </c>
      <c r="AR72" s="474">
        <v>0</v>
      </c>
      <c r="AS72" s="263">
        <f t="shared" si="719"/>
        <v>0</v>
      </c>
      <c r="AT72" s="474">
        <v>0</v>
      </c>
      <c r="AU72" s="263">
        <f t="shared" si="720"/>
        <v>0</v>
      </c>
      <c r="AV72" s="474">
        <v>0</v>
      </c>
      <c r="AW72" s="263">
        <f t="shared" si="721"/>
        <v>0</v>
      </c>
      <c r="AX72" s="474">
        <v>0</v>
      </c>
      <c r="AY72" s="263">
        <f t="shared" si="722"/>
        <v>0</v>
      </c>
      <c r="AZ72" s="474">
        <v>0</v>
      </c>
      <c r="BA72" s="263">
        <f t="shared" si="723"/>
        <v>0</v>
      </c>
      <c r="BB72" s="474">
        <v>0</v>
      </c>
      <c r="BC72" s="263">
        <f t="shared" si="724"/>
        <v>0</v>
      </c>
      <c r="BD72" s="474">
        <v>0</v>
      </c>
      <c r="BE72" s="263">
        <f t="shared" si="725"/>
        <v>0</v>
      </c>
      <c r="BF72" s="474">
        <v>0</v>
      </c>
      <c r="BG72" s="263">
        <f t="shared" si="726"/>
        <v>0</v>
      </c>
      <c r="BH72" s="474">
        <v>0</v>
      </c>
      <c r="BI72" s="263">
        <f t="shared" si="727"/>
        <v>0</v>
      </c>
      <c r="BJ72" s="474">
        <v>0</v>
      </c>
      <c r="BK72" s="263">
        <f t="shared" si="728"/>
        <v>0</v>
      </c>
      <c r="BL72" s="474">
        <v>0</v>
      </c>
      <c r="BM72" s="263">
        <f t="shared" si="729"/>
        <v>0</v>
      </c>
      <c r="BN72" s="474">
        <v>0</v>
      </c>
      <c r="BO72" s="263">
        <f t="shared" si="730"/>
        <v>0</v>
      </c>
      <c r="BP72" s="474">
        <v>0</v>
      </c>
      <c r="BQ72" s="476">
        <f t="shared" si="731"/>
        <v>0</v>
      </c>
      <c r="BR72" s="295">
        <f t="shared" si="62"/>
        <v>0</v>
      </c>
    </row>
    <row r="73" spans="2:70" ht="18" hidden="1" customHeight="1" outlineLevel="2" thickTop="1" thickBot="1">
      <c r="B73" s="208" t="s">
        <v>306</v>
      </c>
      <c r="C73" s="260" t="str">
        <f>IF(VLOOKUP(B73,'Orçamento Detalhado'!$A$11:$I$529,4,)="","",(VLOOKUP(B73,'Orçamento Detalhado'!$A$11:$I$529,4,)))</f>
        <v>Paredes de Concreto</v>
      </c>
      <c r="D73" s="261" t="str">
        <f>IF(B73="","",VLOOKUP($B73,'Orçamento Detalhado'!$A$11:$J$529,10,))</f>
        <v/>
      </c>
      <c r="E73" s="262">
        <f t="shared" ref="E73:E136" si="732">IFERROR(D73/$D$524,0)</f>
        <v>0</v>
      </c>
      <c r="F73" s="478">
        <v>69</v>
      </c>
      <c r="G73" s="263">
        <f t="shared" si="700"/>
        <v>0</v>
      </c>
      <c r="H73" s="264"/>
      <c r="I73" s="263">
        <f t="shared" si="701"/>
        <v>0</v>
      </c>
      <c r="J73" s="474"/>
      <c r="K73" s="263">
        <f t="shared" si="702"/>
        <v>0</v>
      </c>
      <c r="L73" s="474">
        <v>0</v>
      </c>
      <c r="M73" s="263">
        <f t="shared" si="703"/>
        <v>0</v>
      </c>
      <c r="N73" s="474">
        <v>0</v>
      </c>
      <c r="O73" s="263">
        <f t="shared" si="704"/>
        <v>0</v>
      </c>
      <c r="P73" s="474">
        <v>0</v>
      </c>
      <c r="Q73" s="263">
        <f t="shared" si="705"/>
        <v>0</v>
      </c>
      <c r="R73" s="474">
        <v>0</v>
      </c>
      <c r="S73" s="263">
        <f t="shared" si="706"/>
        <v>0</v>
      </c>
      <c r="T73" s="474">
        <v>0</v>
      </c>
      <c r="U73" s="263">
        <f t="shared" si="707"/>
        <v>0</v>
      </c>
      <c r="V73" s="474">
        <v>0</v>
      </c>
      <c r="W73" s="263">
        <f t="shared" si="708"/>
        <v>0</v>
      </c>
      <c r="X73" s="474">
        <v>0</v>
      </c>
      <c r="Y73" s="263">
        <f t="shared" si="709"/>
        <v>0</v>
      </c>
      <c r="Z73" s="474"/>
      <c r="AA73" s="263">
        <f t="shared" si="710"/>
        <v>0</v>
      </c>
      <c r="AB73" s="474"/>
      <c r="AC73" s="263">
        <f t="shared" si="711"/>
        <v>0</v>
      </c>
      <c r="AD73" s="474">
        <v>0</v>
      </c>
      <c r="AE73" s="263">
        <f t="shared" si="712"/>
        <v>0</v>
      </c>
      <c r="AF73" s="474">
        <v>0</v>
      </c>
      <c r="AG73" s="263">
        <f t="shared" si="713"/>
        <v>0</v>
      </c>
      <c r="AH73" s="474">
        <v>0</v>
      </c>
      <c r="AI73" s="263">
        <f t="shared" si="714"/>
        <v>0</v>
      </c>
      <c r="AJ73" s="474">
        <v>0</v>
      </c>
      <c r="AK73" s="263">
        <f t="shared" si="715"/>
        <v>0</v>
      </c>
      <c r="AL73" s="474">
        <v>0</v>
      </c>
      <c r="AM73" s="263">
        <f t="shared" si="716"/>
        <v>0</v>
      </c>
      <c r="AN73" s="474">
        <v>0</v>
      </c>
      <c r="AO73" s="263">
        <f t="shared" si="717"/>
        <v>0</v>
      </c>
      <c r="AP73" s="474">
        <v>0</v>
      </c>
      <c r="AQ73" s="263">
        <f t="shared" si="718"/>
        <v>0</v>
      </c>
      <c r="AR73" s="474">
        <v>0</v>
      </c>
      <c r="AS73" s="263">
        <f t="shared" si="719"/>
        <v>0</v>
      </c>
      <c r="AT73" s="474">
        <v>0</v>
      </c>
      <c r="AU73" s="263">
        <f t="shared" si="720"/>
        <v>0</v>
      </c>
      <c r="AV73" s="474">
        <v>0</v>
      </c>
      <c r="AW73" s="263">
        <f t="shared" si="721"/>
        <v>0</v>
      </c>
      <c r="AX73" s="474">
        <v>0</v>
      </c>
      <c r="AY73" s="263">
        <f t="shared" si="722"/>
        <v>0</v>
      </c>
      <c r="AZ73" s="474">
        <v>0</v>
      </c>
      <c r="BA73" s="263">
        <f t="shared" si="723"/>
        <v>0</v>
      </c>
      <c r="BB73" s="474">
        <v>0</v>
      </c>
      <c r="BC73" s="263">
        <f t="shared" si="724"/>
        <v>0</v>
      </c>
      <c r="BD73" s="474">
        <v>0</v>
      </c>
      <c r="BE73" s="263">
        <f t="shared" si="725"/>
        <v>0</v>
      </c>
      <c r="BF73" s="474">
        <v>0</v>
      </c>
      <c r="BG73" s="263">
        <f t="shared" si="726"/>
        <v>0</v>
      </c>
      <c r="BH73" s="474">
        <v>0</v>
      </c>
      <c r="BI73" s="263">
        <f t="shared" si="727"/>
        <v>0</v>
      </c>
      <c r="BJ73" s="474">
        <v>0</v>
      </c>
      <c r="BK73" s="263">
        <f t="shared" si="728"/>
        <v>0</v>
      </c>
      <c r="BL73" s="474">
        <v>0</v>
      </c>
      <c r="BM73" s="263">
        <f t="shared" si="729"/>
        <v>0</v>
      </c>
      <c r="BN73" s="474">
        <v>0</v>
      </c>
      <c r="BO73" s="263">
        <f t="shared" si="730"/>
        <v>0</v>
      </c>
      <c r="BP73" s="474">
        <v>0</v>
      </c>
      <c r="BQ73" s="476">
        <f t="shared" si="731"/>
        <v>0</v>
      </c>
      <c r="BR73" s="295">
        <f t="shared" ref="BR73:BR136" si="733">SUM(G73,I73,K73,M73,O73,Q73,S73,U73,W73,Y73,AA73,AC73,AE73,AG73,AI73,AK73,AM73,AO73,AQ73,AS73,AU73,AW73,AY73,BA73,BC73,BE73,BG73,BI73,BK73,BM73,BO73)</f>
        <v>0</v>
      </c>
    </row>
    <row r="74" spans="2:70" ht="18" hidden="1" customHeight="1" outlineLevel="2" thickTop="1" thickBot="1">
      <c r="B74" s="208" t="s">
        <v>308</v>
      </c>
      <c r="C74" s="260" t="str">
        <f>IF(VLOOKUP(B74,'Orçamento Detalhado'!$A$11:$I$529,4,)="","",(VLOOKUP(B74,'Orçamento Detalhado'!$A$11:$I$529,4,)))</f>
        <v>Dry Wall</v>
      </c>
      <c r="D74" s="261" t="str">
        <f>IF(B74="","",VLOOKUP($B74,'Orçamento Detalhado'!$A$11:$J$529,10,))</f>
        <v/>
      </c>
      <c r="E74" s="262">
        <f t="shared" si="732"/>
        <v>0</v>
      </c>
      <c r="F74" s="478">
        <v>70</v>
      </c>
      <c r="G74" s="263">
        <f t="shared" si="700"/>
        <v>0</v>
      </c>
      <c r="H74" s="264"/>
      <c r="I74" s="263">
        <f t="shared" si="701"/>
        <v>0</v>
      </c>
      <c r="J74" s="474"/>
      <c r="K74" s="263">
        <f t="shared" si="702"/>
        <v>0</v>
      </c>
      <c r="L74" s="474">
        <v>0</v>
      </c>
      <c r="M74" s="263">
        <f t="shared" si="703"/>
        <v>0</v>
      </c>
      <c r="N74" s="474">
        <v>0</v>
      </c>
      <c r="O74" s="263">
        <f t="shared" si="704"/>
        <v>0</v>
      </c>
      <c r="P74" s="474">
        <v>0</v>
      </c>
      <c r="Q74" s="263">
        <f t="shared" si="705"/>
        <v>0</v>
      </c>
      <c r="R74" s="474">
        <v>0</v>
      </c>
      <c r="S74" s="263">
        <f t="shared" si="706"/>
        <v>0</v>
      </c>
      <c r="T74" s="474">
        <v>0</v>
      </c>
      <c r="U74" s="263">
        <f t="shared" si="707"/>
        <v>0</v>
      </c>
      <c r="V74" s="474">
        <v>0</v>
      </c>
      <c r="W74" s="263">
        <f t="shared" si="708"/>
        <v>0</v>
      </c>
      <c r="X74" s="474">
        <v>0</v>
      </c>
      <c r="Y74" s="263">
        <f t="shared" si="709"/>
        <v>0</v>
      </c>
      <c r="Z74" s="474"/>
      <c r="AA74" s="263">
        <f t="shared" si="710"/>
        <v>0</v>
      </c>
      <c r="AB74" s="474"/>
      <c r="AC74" s="263">
        <f t="shared" si="711"/>
        <v>0</v>
      </c>
      <c r="AD74" s="474">
        <v>0</v>
      </c>
      <c r="AE74" s="263">
        <f t="shared" si="712"/>
        <v>0</v>
      </c>
      <c r="AF74" s="474">
        <v>0</v>
      </c>
      <c r="AG74" s="263">
        <f t="shared" si="713"/>
        <v>0</v>
      </c>
      <c r="AH74" s="474">
        <v>0</v>
      </c>
      <c r="AI74" s="263">
        <f t="shared" si="714"/>
        <v>0</v>
      </c>
      <c r="AJ74" s="474">
        <v>0</v>
      </c>
      <c r="AK74" s="263">
        <f t="shared" si="715"/>
        <v>0</v>
      </c>
      <c r="AL74" s="474">
        <v>0</v>
      </c>
      <c r="AM74" s="263">
        <f t="shared" si="716"/>
        <v>0</v>
      </c>
      <c r="AN74" s="474">
        <v>0</v>
      </c>
      <c r="AO74" s="263">
        <f t="shared" si="717"/>
        <v>0</v>
      </c>
      <c r="AP74" s="474">
        <v>0</v>
      </c>
      <c r="AQ74" s="263">
        <f t="shared" si="718"/>
        <v>0</v>
      </c>
      <c r="AR74" s="474">
        <v>0</v>
      </c>
      <c r="AS74" s="263">
        <f t="shared" si="719"/>
        <v>0</v>
      </c>
      <c r="AT74" s="474">
        <v>0</v>
      </c>
      <c r="AU74" s="263">
        <f t="shared" si="720"/>
        <v>0</v>
      </c>
      <c r="AV74" s="474">
        <v>0</v>
      </c>
      <c r="AW74" s="263">
        <f t="shared" si="721"/>
        <v>0</v>
      </c>
      <c r="AX74" s="474">
        <v>0</v>
      </c>
      <c r="AY74" s="263">
        <f t="shared" si="722"/>
        <v>0</v>
      </c>
      <c r="AZ74" s="474">
        <v>0</v>
      </c>
      <c r="BA74" s="263">
        <f t="shared" si="723"/>
        <v>0</v>
      </c>
      <c r="BB74" s="474">
        <v>0</v>
      </c>
      <c r="BC74" s="263">
        <f t="shared" si="724"/>
        <v>0</v>
      </c>
      <c r="BD74" s="474">
        <v>0</v>
      </c>
      <c r="BE74" s="263">
        <f t="shared" si="725"/>
        <v>0</v>
      </c>
      <c r="BF74" s="474">
        <v>0</v>
      </c>
      <c r="BG74" s="263">
        <f t="shared" si="726"/>
        <v>0</v>
      </c>
      <c r="BH74" s="474">
        <v>0</v>
      </c>
      <c r="BI74" s="263">
        <f t="shared" si="727"/>
        <v>0</v>
      </c>
      <c r="BJ74" s="474">
        <v>0</v>
      </c>
      <c r="BK74" s="263">
        <f t="shared" si="728"/>
        <v>0</v>
      </c>
      <c r="BL74" s="474">
        <v>0</v>
      </c>
      <c r="BM74" s="263">
        <f t="shared" si="729"/>
        <v>0</v>
      </c>
      <c r="BN74" s="474">
        <v>0</v>
      </c>
      <c r="BO74" s="263">
        <f t="shared" si="730"/>
        <v>0</v>
      </c>
      <c r="BP74" s="474">
        <v>0</v>
      </c>
      <c r="BQ74" s="476">
        <f t="shared" si="731"/>
        <v>0</v>
      </c>
      <c r="BR74" s="295">
        <f t="shared" si="733"/>
        <v>0</v>
      </c>
    </row>
    <row r="75" spans="2:70" ht="18" hidden="1" customHeight="1" outlineLevel="2" thickTop="1" thickBot="1">
      <c r="B75" s="208" t="s">
        <v>310</v>
      </c>
      <c r="C75" s="260" t="str">
        <f>IF(VLOOKUP(B75,'Orçamento Detalhado'!$A$11:$I$529,4,)="","",(VLOOKUP(B75,'Orçamento Detalhado'!$A$11:$I$529,4,)))</f>
        <v/>
      </c>
      <c r="D75" s="261" t="str">
        <f>IF(B75="","",VLOOKUP($B75,'Orçamento Detalhado'!$A$11:$J$529,10,))</f>
        <v/>
      </c>
      <c r="E75" s="262">
        <f t="shared" si="732"/>
        <v>0</v>
      </c>
      <c r="F75" s="478">
        <v>71</v>
      </c>
      <c r="G75" s="263">
        <f t="shared" si="700"/>
        <v>0</v>
      </c>
      <c r="H75" s="264"/>
      <c r="I75" s="263">
        <f t="shared" si="701"/>
        <v>0</v>
      </c>
      <c r="J75" s="474"/>
      <c r="K75" s="263">
        <f t="shared" si="702"/>
        <v>0</v>
      </c>
      <c r="L75" s="474">
        <v>0</v>
      </c>
      <c r="M75" s="263">
        <f t="shared" si="703"/>
        <v>0</v>
      </c>
      <c r="N75" s="474">
        <v>0</v>
      </c>
      <c r="O75" s="263">
        <f t="shared" si="704"/>
        <v>0</v>
      </c>
      <c r="P75" s="474">
        <v>0</v>
      </c>
      <c r="Q75" s="263">
        <f t="shared" si="705"/>
        <v>0</v>
      </c>
      <c r="R75" s="474">
        <v>0</v>
      </c>
      <c r="S75" s="263">
        <f t="shared" si="706"/>
        <v>0</v>
      </c>
      <c r="T75" s="474">
        <v>0</v>
      </c>
      <c r="U75" s="263">
        <f t="shared" si="707"/>
        <v>0</v>
      </c>
      <c r="V75" s="474">
        <v>0</v>
      </c>
      <c r="W75" s="263">
        <f t="shared" si="708"/>
        <v>0</v>
      </c>
      <c r="X75" s="474">
        <v>0</v>
      </c>
      <c r="Y75" s="263">
        <f t="shared" si="709"/>
        <v>0</v>
      </c>
      <c r="Z75" s="474"/>
      <c r="AA75" s="263">
        <f t="shared" si="710"/>
        <v>0</v>
      </c>
      <c r="AB75" s="474"/>
      <c r="AC75" s="263">
        <f t="shared" si="711"/>
        <v>0</v>
      </c>
      <c r="AD75" s="474">
        <v>0</v>
      </c>
      <c r="AE75" s="263">
        <f t="shared" si="712"/>
        <v>0</v>
      </c>
      <c r="AF75" s="474">
        <v>0</v>
      </c>
      <c r="AG75" s="263">
        <f t="shared" si="713"/>
        <v>0</v>
      </c>
      <c r="AH75" s="474">
        <v>0</v>
      </c>
      <c r="AI75" s="263">
        <f t="shared" si="714"/>
        <v>0</v>
      </c>
      <c r="AJ75" s="474">
        <v>0</v>
      </c>
      <c r="AK75" s="263">
        <f t="shared" si="715"/>
        <v>0</v>
      </c>
      <c r="AL75" s="474">
        <v>0</v>
      </c>
      <c r="AM75" s="263">
        <f t="shared" si="716"/>
        <v>0</v>
      </c>
      <c r="AN75" s="474">
        <v>0</v>
      </c>
      <c r="AO75" s="263">
        <f t="shared" si="717"/>
        <v>0</v>
      </c>
      <c r="AP75" s="474">
        <v>0</v>
      </c>
      <c r="AQ75" s="263">
        <f t="shared" si="718"/>
        <v>0</v>
      </c>
      <c r="AR75" s="474">
        <v>0</v>
      </c>
      <c r="AS75" s="263">
        <f t="shared" si="719"/>
        <v>0</v>
      </c>
      <c r="AT75" s="474">
        <v>0</v>
      </c>
      <c r="AU75" s="263">
        <f t="shared" si="720"/>
        <v>0</v>
      </c>
      <c r="AV75" s="474">
        <v>0</v>
      </c>
      <c r="AW75" s="263">
        <f t="shared" si="721"/>
        <v>0</v>
      </c>
      <c r="AX75" s="474">
        <v>0</v>
      </c>
      <c r="AY75" s="263">
        <f t="shared" si="722"/>
        <v>0</v>
      </c>
      <c r="AZ75" s="474">
        <v>0</v>
      </c>
      <c r="BA75" s="263">
        <f t="shared" si="723"/>
        <v>0</v>
      </c>
      <c r="BB75" s="474">
        <v>0</v>
      </c>
      <c r="BC75" s="263">
        <f t="shared" si="724"/>
        <v>0</v>
      </c>
      <c r="BD75" s="474">
        <v>0</v>
      </c>
      <c r="BE75" s="263">
        <f t="shared" si="725"/>
        <v>0</v>
      </c>
      <c r="BF75" s="474">
        <v>0</v>
      </c>
      <c r="BG75" s="263">
        <f t="shared" si="726"/>
        <v>0</v>
      </c>
      <c r="BH75" s="474">
        <v>0</v>
      </c>
      <c r="BI75" s="263">
        <f t="shared" si="727"/>
        <v>0</v>
      </c>
      <c r="BJ75" s="474">
        <v>0</v>
      </c>
      <c r="BK75" s="263">
        <f t="shared" si="728"/>
        <v>0</v>
      </c>
      <c r="BL75" s="474">
        <v>0</v>
      </c>
      <c r="BM75" s="263">
        <f t="shared" si="729"/>
        <v>0</v>
      </c>
      <c r="BN75" s="474">
        <v>0</v>
      </c>
      <c r="BO75" s="263">
        <f t="shared" si="730"/>
        <v>0</v>
      </c>
      <c r="BP75" s="474">
        <v>0</v>
      </c>
      <c r="BQ75" s="476">
        <f t="shared" si="731"/>
        <v>0</v>
      </c>
      <c r="BR75" s="295">
        <f t="shared" si="733"/>
        <v>0</v>
      </c>
    </row>
    <row r="76" spans="2:70" ht="18" hidden="1" customHeight="1" outlineLevel="2" thickTop="1" thickBot="1">
      <c r="B76" s="208" t="s">
        <v>311</v>
      </c>
      <c r="C76" s="260" t="str">
        <f>IF(VLOOKUP(B76,'Orçamento Detalhado'!$A$11:$I$529,4,)="","",(VLOOKUP(B76,'Orçamento Detalhado'!$A$11:$I$529,4,)))</f>
        <v/>
      </c>
      <c r="D76" s="261" t="str">
        <f>IF(B76="","",VLOOKUP($B76,'Orçamento Detalhado'!$A$11:$J$529,10,))</f>
        <v/>
      </c>
      <c r="E76" s="262">
        <f t="shared" si="732"/>
        <v>0</v>
      </c>
      <c r="F76" s="478">
        <v>72</v>
      </c>
      <c r="G76" s="263">
        <f t="shared" si="700"/>
        <v>0</v>
      </c>
      <c r="H76" s="264"/>
      <c r="I76" s="263">
        <f t="shared" si="701"/>
        <v>0</v>
      </c>
      <c r="J76" s="474"/>
      <c r="K76" s="263">
        <f t="shared" si="702"/>
        <v>0</v>
      </c>
      <c r="L76" s="474">
        <v>0</v>
      </c>
      <c r="M76" s="263">
        <f t="shared" si="703"/>
        <v>0</v>
      </c>
      <c r="N76" s="474">
        <v>0</v>
      </c>
      <c r="O76" s="263">
        <f t="shared" si="704"/>
        <v>0</v>
      </c>
      <c r="P76" s="474">
        <v>0</v>
      </c>
      <c r="Q76" s="263">
        <f t="shared" si="705"/>
        <v>0</v>
      </c>
      <c r="R76" s="474">
        <v>0</v>
      </c>
      <c r="S76" s="263">
        <f t="shared" si="706"/>
        <v>0</v>
      </c>
      <c r="T76" s="474">
        <v>0</v>
      </c>
      <c r="U76" s="263">
        <f t="shared" si="707"/>
        <v>0</v>
      </c>
      <c r="V76" s="474">
        <v>0</v>
      </c>
      <c r="W76" s="263">
        <f t="shared" si="708"/>
        <v>0</v>
      </c>
      <c r="X76" s="474">
        <v>0</v>
      </c>
      <c r="Y76" s="263">
        <f t="shared" si="709"/>
        <v>0</v>
      </c>
      <c r="Z76" s="474"/>
      <c r="AA76" s="263">
        <f t="shared" si="710"/>
        <v>0</v>
      </c>
      <c r="AB76" s="474"/>
      <c r="AC76" s="263">
        <f t="shared" si="711"/>
        <v>0</v>
      </c>
      <c r="AD76" s="474">
        <v>0</v>
      </c>
      <c r="AE76" s="263">
        <f t="shared" si="712"/>
        <v>0</v>
      </c>
      <c r="AF76" s="474">
        <v>0</v>
      </c>
      <c r="AG76" s="263">
        <f t="shared" si="713"/>
        <v>0</v>
      </c>
      <c r="AH76" s="474">
        <v>0</v>
      </c>
      <c r="AI76" s="263">
        <f t="shared" si="714"/>
        <v>0</v>
      </c>
      <c r="AJ76" s="474">
        <v>0</v>
      </c>
      <c r="AK76" s="263">
        <f t="shared" si="715"/>
        <v>0</v>
      </c>
      <c r="AL76" s="474">
        <v>0</v>
      </c>
      <c r="AM76" s="263">
        <f t="shared" si="716"/>
        <v>0</v>
      </c>
      <c r="AN76" s="474">
        <v>0</v>
      </c>
      <c r="AO76" s="263">
        <f t="shared" si="717"/>
        <v>0</v>
      </c>
      <c r="AP76" s="474">
        <v>0</v>
      </c>
      <c r="AQ76" s="263">
        <f t="shared" si="718"/>
        <v>0</v>
      </c>
      <c r="AR76" s="474">
        <v>0</v>
      </c>
      <c r="AS76" s="263">
        <f t="shared" si="719"/>
        <v>0</v>
      </c>
      <c r="AT76" s="474">
        <v>0</v>
      </c>
      <c r="AU76" s="263">
        <f t="shared" si="720"/>
        <v>0</v>
      </c>
      <c r="AV76" s="474">
        <v>0</v>
      </c>
      <c r="AW76" s="263">
        <f t="shared" si="721"/>
        <v>0</v>
      </c>
      <c r="AX76" s="474">
        <v>0</v>
      </c>
      <c r="AY76" s="263">
        <f t="shared" si="722"/>
        <v>0</v>
      </c>
      <c r="AZ76" s="474">
        <v>0</v>
      </c>
      <c r="BA76" s="263">
        <f t="shared" si="723"/>
        <v>0</v>
      </c>
      <c r="BB76" s="474">
        <v>0</v>
      </c>
      <c r="BC76" s="263">
        <f t="shared" si="724"/>
        <v>0</v>
      </c>
      <c r="BD76" s="474">
        <v>0</v>
      </c>
      <c r="BE76" s="263">
        <f t="shared" si="725"/>
        <v>0</v>
      </c>
      <c r="BF76" s="474">
        <v>0</v>
      </c>
      <c r="BG76" s="263">
        <f t="shared" si="726"/>
        <v>0</v>
      </c>
      <c r="BH76" s="474">
        <v>0</v>
      </c>
      <c r="BI76" s="263">
        <f t="shared" si="727"/>
        <v>0</v>
      </c>
      <c r="BJ76" s="474">
        <v>0</v>
      </c>
      <c r="BK76" s="263">
        <f t="shared" si="728"/>
        <v>0</v>
      </c>
      <c r="BL76" s="474">
        <v>0</v>
      </c>
      <c r="BM76" s="263">
        <f t="shared" si="729"/>
        <v>0</v>
      </c>
      <c r="BN76" s="474">
        <v>0</v>
      </c>
      <c r="BO76" s="263">
        <f t="shared" si="730"/>
        <v>0</v>
      </c>
      <c r="BP76" s="474">
        <v>0</v>
      </c>
      <c r="BQ76" s="476">
        <f t="shared" si="731"/>
        <v>0</v>
      </c>
      <c r="BR76" s="295">
        <f t="shared" si="733"/>
        <v>0</v>
      </c>
    </row>
    <row r="77" spans="2:70" ht="18" hidden="1" customHeight="1" outlineLevel="2" thickTop="1" thickBot="1">
      <c r="B77" s="208" t="s">
        <v>312</v>
      </c>
      <c r="C77" s="260" t="str">
        <f>IF(VLOOKUP(B77,'Orçamento Detalhado'!$A$11:$I$529,4,)="","",(VLOOKUP(B77,'Orçamento Detalhado'!$A$11:$I$529,4,)))</f>
        <v/>
      </c>
      <c r="D77" s="261" t="str">
        <f>IF(B77="","",VLOOKUP($B77,'Orçamento Detalhado'!$A$11:$J$529,10,))</f>
        <v/>
      </c>
      <c r="E77" s="262">
        <f t="shared" si="732"/>
        <v>0</v>
      </c>
      <c r="F77" s="478">
        <v>73</v>
      </c>
      <c r="G77" s="263">
        <f t="shared" ref="G77:G78" si="734">IFERROR($D77*H77,0)</f>
        <v>0</v>
      </c>
      <c r="H77" s="264"/>
      <c r="I77" s="263">
        <f t="shared" ref="I77:I78" si="735">IFERROR($D77*J77,0)</f>
        <v>0</v>
      </c>
      <c r="J77" s="474"/>
      <c r="K77" s="263">
        <f t="shared" ref="K77:K78" si="736">IFERROR($D77*L77,0)</f>
        <v>0</v>
      </c>
      <c r="L77" s="474">
        <v>0</v>
      </c>
      <c r="M77" s="263">
        <f t="shared" ref="M77:M78" si="737">IFERROR($D77*N77,0)</f>
        <v>0</v>
      </c>
      <c r="N77" s="474">
        <v>0</v>
      </c>
      <c r="O77" s="263">
        <f t="shared" ref="O77:O78" si="738">IFERROR($D77*P77,0)</f>
        <v>0</v>
      </c>
      <c r="P77" s="474">
        <v>0</v>
      </c>
      <c r="Q77" s="263">
        <f t="shared" ref="Q77:Q78" si="739">IFERROR($D77*R77,0)</f>
        <v>0</v>
      </c>
      <c r="R77" s="474">
        <v>0</v>
      </c>
      <c r="S77" s="263">
        <f t="shared" ref="S77:S78" si="740">IFERROR($D77*T77,0)</f>
        <v>0</v>
      </c>
      <c r="T77" s="474">
        <v>0</v>
      </c>
      <c r="U77" s="263">
        <f t="shared" ref="U77:U78" si="741">IFERROR($D77*V77,0)</f>
        <v>0</v>
      </c>
      <c r="V77" s="474">
        <v>0</v>
      </c>
      <c r="W77" s="263">
        <f t="shared" ref="W77:W78" si="742">IFERROR($D77*X77,0)</f>
        <v>0</v>
      </c>
      <c r="X77" s="474">
        <v>0</v>
      </c>
      <c r="Y77" s="263">
        <f t="shared" ref="Y77:Y78" si="743">IFERROR($D77*Z77,0)</f>
        <v>0</v>
      </c>
      <c r="Z77" s="474"/>
      <c r="AA77" s="263">
        <f t="shared" ref="AA77:AA78" si="744">IFERROR($D77*AB77,0)</f>
        <v>0</v>
      </c>
      <c r="AB77" s="474"/>
      <c r="AC77" s="263">
        <f t="shared" ref="AC77:AC78" si="745">IFERROR($D77*AD77,0)</f>
        <v>0</v>
      </c>
      <c r="AD77" s="474">
        <v>0</v>
      </c>
      <c r="AE77" s="263">
        <f t="shared" ref="AE77:AE78" si="746">IFERROR($D77*AF77,0)</f>
        <v>0</v>
      </c>
      <c r="AF77" s="474">
        <v>0</v>
      </c>
      <c r="AG77" s="263">
        <f t="shared" ref="AG77:AG78" si="747">IFERROR($D77*AH77,0)</f>
        <v>0</v>
      </c>
      <c r="AH77" s="474">
        <v>0</v>
      </c>
      <c r="AI77" s="263">
        <f t="shared" ref="AI77:AI78" si="748">IFERROR($D77*AJ77,0)</f>
        <v>0</v>
      </c>
      <c r="AJ77" s="474">
        <v>0</v>
      </c>
      <c r="AK77" s="263">
        <f t="shared" ref="AK77:AK78" si="749">IFERROR($D77*AL77,0)</f>
        <v>0</v>
      </c>
      <c r="AL77" s="474">
        <v>0</v>
      </c>
      <c r="AM77" s="263">
        <f t="shared" ref="AM77:AM78" si="750">IFERROR($D77*AN77,0)</f>
        <v>0</v>
      </c>
      <c r="AN77" s="474">
        <v>0</v>
      </c>
      <c r="AO77" s="263">
        <f t="shared" ref="AO77:AO78" si="751">IFERROR($D77*AP77,0)</f>
        <v>0</v>
      </c>
      <c r="AP77" s="474">
        <v>0</v>
      </c>
      <c r="AQ77" s="263">
        <f t="shared" ref="AQ77:AQ78" si="752">IFERROR($D77*AR77,0)</f>
        <v>0</v>
      </c>
      <c r="AR77" s="474">
        <v>0</v>
      </c>
      <c r="AS77" s="263">
        <f t="shared" ref="AS77:AS78" si="753">IFERROR($D77*AT77,0)</f>
        <v>0</v>
      </c>
      <c r="AT77" s="474">
        <v>0</v>
      </c>
      <c r="AU77" s="263">
        <f t="shared" ref="AU77:AU78" si="754">IFERROR($D77*AV77,0)</f>
        <v>0</v>
      </c>
      <c r="AV77" s="474">
        <v>0</v>
      </c>
      <c r="AW77" s="263">
        <f t="shared" ref="AW77:AW78" si="755">IFERROR($D77*AX77,0)</f>
        <v>0</v>
      </c>
      <c r="AX77" s="474">
        <v>0</v>
      </c>
      <c r="AY77" s="263">
        <f t="shared" ref="AY77:AY78" si="756">IFERROR($D77*AZ77,0)</f>
        <v>0</v>
      </c>
      <c r="AZ77" s="474">
        <v>0</v>
      </c>
      <c r="BA77" s="263">
        <f t="shared" ref="BA77:BA78" si="757">IFERROR($D77*BB77,0)</f>
        <v>0</v>
      </c>
      <c r="BB77" s="474">
        <v>0</v>
      </c>
      <c r="BC77" s="263">
        <f t="shared" ref="BC77:BC78" si="758">IFERROR($D77*BD77,0)</f>
        <v>0</v>
      </c>
      <c r="BD77" s="474">
        <v>0</v>
      </c>
      <c r="BE77" s="263">
        <f t="shared" ref="BE77:BE78" si="759">IFERROR($D77*BF77,0)</f>
        <v>0</v>
      </c>
      <c r="BF77" s="474">
        <v>0</v>
      </c>
      <c r="BG77" s="263">
        <f t="shared" ref="BG77:BG78" si="760">IFERROR($D77*BH77,0)</f>
        <v>0</v>
      </c>
      <c r="BH77" s="474">
        <v>0</v>
      </c>
      <c r="BI77" s="263">
        <f t="shared" ref="BI77:BI78" si="761">IFERROR($D77*BJ77,0)</f>
        <v>0</v>
      </c>
      <c r="BJ77" s="474">
        <v>0</v>
      </c>
      <c r="BK77" s="263">
        <f t="shared" ref="BK77:BK78" si="762">IFERROR($D77*BL77,0)</f>
        <v>0</v>
      </c>
      <c r="BL77" s="474">
        <v>0</v>
      </c>
      <c r="BM77" s="263">
        <f t="shared" ref="BM77:BM78" si="763">IFERROR($D77*BN77,0)</f>
        <v>0</v>
      </c>
      <c r="BN77" s="474">
        <v>0</v>
      </c>
      <c r="BO77" s="263">
        <f t="shared" ref="BO77:BO78" si="764">IFERROR($D77*BP77,0)</f>
        <v>0</v>
      </c>
      <c r="BP77" s="474">
        <v>0</v>
      </c>
      <c r="BQ77" s="476">
        <f t="shared" ref="BQ77:BQ78" si="765">SUM(BN77,BL77,BJ77,BH77,BF77,BD77,BB77,AZ77,AX77,AV77,AT77,AR77,AP77,AN77,AL77,AJ77,AH77,AF77,AD77,AB77,Z77,X77,V77,T77,R77,P77,N77,L77,J77,H77,BP77)</f>
        <v>0</v>
      </c>
      <c r="BR77" s="295">
        <f t="shared" si="733"/>
        <v>0</v>
      </c>
    </row>
    <row r="78" spans="2:70" ht="18" hidden="1" customHeight="1" outlineLevel="2" thickTop="1" thickBot="1">
      <c r="B78" s="208" t="s">
        <v>313</v>
      </c>
      <c r="C78" s="260" t="str">
        <f>IF(VLOOKUP(B78,'Orçamento Detalhado'!$A$11:$I$529,4,)="","",(VLOOKUP(B78,'Orçamento Detalhado'!$A$11:$I$529,4,)))</f>
        <v/>
      </c>
      <c r="D78" s="261" t="str">
        <f>IF(B78="","",VLOOKUP($B78,'Orçamento Detalhado'!$A$11:$J$529,10,))</f>
        <v/>
      </c>
      <c r="E78" s="262">
        <f t="shared" si="732"/>
        <v>0</v>
      </c>
      <c r="F78" s="478">
        <v>74</v>
      </c>
      <c r="G78" s="263">
        <f t="shared" si="734"/>
        <v>0</v>
      </c>
      <c r="H78" s="264"/>
      <c r="I78" s="263">
        <f t="shared" si="735"/>
        <v>0</v>
      </c>
      <c r="J78" s="474"/>
      <c r="K78" s="263">
        <f t="shared" si="736"/>
        <v>0</v>
      </c>
      <c r="L78" s="474">
        <v>0</v>
      </c>
      <c r="M78" s="263">
        <f t="shared" si="737"/>
        <v>0</v>
      </c>
      <c r="N78" s="474">
        <v>0</v>
      </c>
      <c r="O78" s="263">
        <f t="shared" si="738"/>
        <v>0</v>
      </c>
      <c r="P78" s="474">
        <v>0</v>
      </c>
      <c r="Q78" s="263">
        <f t="shared" si="739"/>
        <v>0</v>
      </c>
      <c r="R78" s="474">
        <v>0</v>
      </c>
      <c r="S78" s="263">
        <f t="shared" si="740"/>
        <v>0</v>
      </c>
      <c r="T78" s="474">
        <v>0</v>
      </c>
      <c r="U78" s="263">
        <f t="shared" si="741"/>
        <v>0</v>
      </c>
      <c r="V78" s="474">
        <v>0</v>
      </c>
      <c r="W78" s="263">
        <f t="shared" si="742"/>
        <v>0</v>
      </c>
      <c r="X78" s="474">
        <v>0</v>
      </c>
      <c r="Y78" s="263">
        <f t="shared" si="743"/>
        <v>0</v>
      </c>
      <c r="Z78" s="474"/>
      <c r="AA78" s="263">
        <f t="shared" si="744"/>
        <v>0</v>
      </c>
      <c r="AB78" s="474"/>
      <c r="AC78" s="263">
        <f t="shared" si="745"/>
        <v>0</v>
      </c>
      <c r="AD78" s="474">
        <v>0</v>
      </c>
      <c r="AE78" s="263">
        <f t="shared" si="746"/>
        <v>0</v>
      </c>
      <c r="AF78" s="474">
        <v>0</v>
      </c>
      <c r="AG78" s="263">
        <f t="shared" si="747"/>
        <v>0</v>
      </c>
      <c r="AH78" s="474">
        <v>0</v>
      </c>
      <c r="AI78" s="263">
        <f t="shared" si="748"/>
        <v>0</v>
      </c>
      <c r="AJ78" s="474">
        <v>0</v>
      </c>
      <c r="AK78" s="263">
        <f t="shared" si="749"/>
        <v>0</v>
      </c>
      <c r="AL78" s="474">
        <v>0</v>
      </c>
      <c r="AM78" s="263">
        <f t="shared" si="750"/>
        <v>0</v>
      </c>
      <c r="AN78" s="474">
        <v>0</v>
      </c>
      <c r="AO78" s="263">
        <f t="shared" si="751"/>
        <v>0</v>
      </c>
      <c r="AP78" s="474">
        <v>0</v>
      </c>
      <c r="AQ78" s="263">
        <f t="shared" si="752"/>
        <v>0</v>
      </c>
      <c r="AR78" s="474">
        <v>0</v>
      </c>
      <c r="AS78" s="263">
        <f t="shared" si="753"/>
        <v>0</v>
      </c>
      <c r="AT78" s="474">
        <v>0</v>
      </c>
      <c r="AU78" s="263">
        <f t="shared" si="754"/>
        <v>0</v>
      </c>
      <c r="AV78" s="474">
        <v>0</v>
      </c>
      <c r="AW78" s="263">
        <f t="shared" si="755"/>
        <v>0</v>
      </c>
      <c r="AX78" s="474">
        <v>0</v>
      </c>
      <c r="AY78" s="263">
        <f t="shared" si="756"/>
        <v>0</v>
      </c>
      <c r="AZ78" s="474">
        <v>0</v>
      </c>
      <c r="BA78" s="263">
        <f t="shared" si="757"/>
        <v>0</v>
      </c>
      <c r="BB78" s="474">
        <v>0</v>
      </c>
      <c r="BC78" s="263">
        <f t="shared" si="758"/>
        <v>0</v>
      </c>
      <c r="BD78" s="474">
        <v>0</v>
      </c>
      <c r="BE78" s="263">
        <f t="shared" si="759"/>
        <v>0</v>
      </c>
      <c r="BF78" s="474">
        <v>0</v>
      </c>
      <c r="BG78" s="263">
        <f t="shared" si="760"/>
        <v>0</v>
      </c>
      <c r="BH78" s="474">
        <v>0</v>
      </c>
      <c r="BI78" s="263">
        <f t="shared" si="761"/>
        <v>0</v>
      </c>
      <c r="BJ78" s="474">
        <v>0</v>
      </c>
      <c r="BK78" s="263">
        <f t="shared" si="762"/>
        <v>0</v>
      </c>
      <c r="BL78" s="474">
        <v>0</v>
      </c>
      <c r="BM78" s="263">
        <f t="shared" si="763"/>
        <v>0</v>
      </c>
      <c r="BN78" s="474">
        <v>0</v>
      </c>
      <c r="BO78" s="263">
        <f t="shared" si="764"/>
        <v>0</v>
      </c>
      <c r="BP78" s="474">
        <v>0</v>
      </c>
      <c r="BQ78" s="476">
        <f t="shared" si="765"/>
        <v>0</v>
      </c>
      <c r="BR78" s="295">
        <f t="shared" si="733"/>
        <v>0</v>
      </c>
    </row>
    <row r="79" spans="2:70" ht="18" hidden="1" customHeight="1" outlineLevel="2" thickTop="1" thickBot="1">
      <c r="B79" s="208" t="s">
        <v>314</v>
      </c>
      <c r="C79" s="260" t="str">
        <f>IF(VLOOKUP(B79,'Orçamento Detalhado'!$A$11:$I$529,4,)="","",(VLOOKUP(B79,'Orçamento Detalhado'!$A$11:$I$529,4,)))</f>
        <v/>
      </c>
      <c r="D79" s="261" t="str">
        <f>IF(B79="","",VLOOKUP($B79,'Orçamento Detalhado'!$A$11:$J$529,10,))</f>
        <v/>
      </c>
      <c r="E79" s="262">
        <f t="shared" si="732"/>
        <v>0</v>
      </c>
      <c r="F79" s="478">
        <v>75</v>
      </c>
      <c r="G79" s="263">
        <f t="shared" ref="G79" si="766">IFERROR($D79*H79,0)</f>
        <v>0</v>
      </c>
      <c r="H79" s="264"/>
      <c r="I79" s="263">
        <f>IFERROR($D79*J79,0)</f>
        <v>0</v>
      </c>
      <c r="J79" s="474"/>
      <c r="K79" s="263">
        <f t="shared" ref="K79" si="767">IFERROR($D79*L79,0)</f>
        <v>0</v>
      </c>
      <c r="L79" s="474">
        <v>0</v>
      </c>
      <c r="M79" s="263">
        <f t="shared" ref="M79" si="768">IFERROR($D79*N79,0)</f>
        <v>0</v>
      </c>
      <c r="N79" s="474">
        <v>0</v>
      </c>
      <c r="O79" s="263">
        <f t="shared" ref="O79" si="769">IFERROR($D79*P79,0)</f>
        <v>0</v>
      </c>
      <c r="P79" s="474">
        <v>0</v>
      </c>
      <c r="Q79" s="263">
        <f t="shared" ref="Q79" si="770">IFERROR($D79*R79,0)</f>
        <v>0</v>
      </c>
      <c r="R79" s="474">
        <v>0</v>
      </c>
      <c r="S79" s="263">
        <f t="shared" ref="S79" si="771">IFERROR($D79*T79,0)</f>
        <v>0</v>
      </c>
      <c r="T79" s="474">
        <v>0</v>
      </c>
      <c r="U79" s="263">
        <f t="shared" ref="U79" si="772">IFERROR($D79*V79,0)</f>
        <v>0</v>
      </c>
      <c r="V79" s="474">
        <v>0</v>
      </c>
      <c r="W79" s="263">
        <f t="shared" ref="W79" si="773">IFERROR($D79*X79,0)</f>
        <v>0</v>
      </c>
      <c r="X79" s="474">
        <v>0</v>
      </c>
      <c r="Y79" s="263">
        <f t="shared" ref="Y79" si="774">IFERROR($D79*Z79,0)</f>
        <v>0</v>
      </c>
      <c r="Z79" s="474"/>
      <c r="AA79" s="263">
        <f t="shared" ref="AA79" si="775">IFERROR($D79*AB79,0)</f>
        <v>0</v>
      </c>
      <c r="AB79" s="474"/>
      <c r="AC79" s="263">
        <f t="shared" ref="AC79" si="776">IFERROR($D79*AD79,0)</f>
        <v>0</v>
      </c>
      <c r="AD79" s="474">
        <v>0</v>
      </c>
      <c r="AE79" s="263">
        <f t="shared" ref="AE79" si="777">IFERROR($D79*AF79,0)</f>
        <v>0</v>
      </c>
      <c r="AF79" s="474">
        <v>0</v>
      </c>
      <c r="AG79" s="263">
        <f t="shared" ref="AG79" si="778">IFERROR($D79*AH79,0)</f>
        <v>0</v>
      </c>
      <c r="AH79" s="474">
        <v>0</v>
      </c>
      <c r="AI79" s="263">
        <f t="shared" ref="AI79" si="779">IFERROR($D79*AJ79,0)</f>
        <v>0</v>
      </c>
      <c r="AJ79" s="474">
        <v>0</v>
      </c>
      <c r="AK79" s="263">
        <f t="shared" ref="AK79" si="780">IFERROR($D79*AL79,0)</f>
        <v>0</v>
      </c>
      <c r="AL79" s="474">
        <v>0</v>
      </c>
      <c r="AM79" s="263">
        <f t="shared" ref="AM79" si="781">IFERROR($D79*AN79,0)</f>
        <v>0</v>
      </c>
      <c r="AN79" s="474">
        <v>0</v>
      </c>
      <c r="AO79" s="263">
        <f t="shared" ref="AO79" si="782">IFERROR($D79*AP79,0)</f>
        <v>0</v>
      </c>
      <c r="AP79" s="474">
        <v>0</v>
      </c>
      <c r="AQ79" s="263">
        <f t="shared" ref="AQ79" si="783">IFERROR($D79*AR79,0)</f>
        <v>0</v>
      </c>
      <c r="AR79" s="474">
        <v>0</v>
      </c>
      <c r="AS79" s="263">
        <f t="shared" ref="AS79" si="784">IFERROR($D79*AT79,0)</f>
        <v>0</v>
      </c>
      <c r="AT79" s="474">
        <v>0</v>
      </c>
      <c r="AU79" s="263">
        <f t="shared" ref="AU79" si="785">IFERROR($D79*AV79,0)</f>
        <v>0</v>
      </c>
      <c r="AV79" s="474">
        <v>0</v>
      </c>
      <c r="AW79" s="263">
        <f t="shared" ref="AW79" si="786">IFERROR($D79*AX79,0)</f>
        <v>0</v>
      </c>
      <c r="AX79" s="474">
        <v>0</v>
      </c>
      <c r="AY79" s="263">
        <f t="shared" ref="AY79" si="787">IFERROR($D79*AZ79,0)</f>
        <v>0</v>
      </c>
      <c r="AZ79" s="474">
        <v>0</v>
      </c>
      <c r="BA79" s="263">
        <f t="shared" ref="BA79" si="788">IFERROR($D79*BB79,0)</f>
        <v>0</v>
      </c>
      <c r="BB79" s="474">
        <v>0</v>
      </c>
      <c r="BC79" s="263">
        <f t="shared" ref="BC79" si="789">IFERROR($D79*BD79,0)</f>
        <v>0</v>
      </c>
      <c r="BD79" s="474">
        <v>0</v>
      </c>
      <c r="BE79" s="263">
        <f t="shared" ref="BE79" si="790">IFERROR($D79*BF79,0)</f>
        <v>0</v>
      </c>
      <c r="BF79" s="474">
        <v>0</v>
      </c>
      <c r="BG79" s="263">
        <f t="shared" ref="BG79" si="791">IFERROR($D79*BH79,0)</f>
        <v>0</v>
      </c>
      <c r="BH79" s="474">
        <v>0</v>
      </c>
      <c r="BI79" s="263">
        <f t="shared" ref="BI79" si="792">IFERROR($D79*BJ79,0)</f>
        <v>0</v>
      </c>
      <c r="BJ79" s="474">
        <v>0</v>
      </c>
      <c r="BK79" s="263">
        <f t="shared" ref="BK79" si="793">IFERROR($D79*BL79,0)</f>
        <v>0</v>
      </c>
      <c r="BL79" s="474">
        <v>0</v>
      </c>
      <c r="BM79" s="263">
        <f t="shared" ref="BM79" si="794">IFERROR($D79*BN79,0)</f>
        <v>0</v>
      </c>
      <c r="BN79" s="474">
        <v>0</v>
      </c>
      <c r="BO79" s="263">
        <f t="shared" ref="BO79" si="795">IFERROR($D79*BP79,0)</f>
        <v>0</v>
      </c>
      <c r="BP79" s="474">
        <v>0</v>
      </c>
      <c r="BQ79" s="476">
        <f t="shared" ref="BQ79" si="796">SUM(BN79,BL79,BJ79,BH79,BF79,BD79,BB79,AZ79,AX79,AV79,AT79,AR79,AP79,AN79,AL79,AJ79,AH79,AF79,AD79,AB79,Z79,X79,V79,T79,R79,P79,N79,L79,J79,H79,BP79)</f>
        <v>0</v>
      </c>
      <c r="BR79" s="295">
        <f t="shared" si="733"/>
        <v>0</v>
      </c>
    </row>
    <row r="80" spans="2:70" ht="18" hidden="1" customHeight="1" outlineLevel="1" thickTop="1" thickBot="1">
      <c r="B80" s="246" t="s">
        <v>116</v>
      </c>
      <c r="C80" s="266" t="str">
        <f>IF(B80="","",VLOOKUP(B80,'Orçamento Detalhado'!$A$11:$I$529,4,))</f>
        <v>ESQUADRIAS DE ALUMINIO</v>
      </c>
      <c r="D80" s="249">
        <f>SUM(D81:D98)</f>
        <v>0</v>
      </c>
      <c r="E80" s="250">
        <f t="shared" si="732"/>
        <v>0</v>
      </c>
      <c r="F80" s="478">
        <v>76</v>
      </c>
      <c r="G80" s="251">
        <f>SUM(G81:G98)</f>
        <v>0</v>
      </c>
      <c r="H80" s="252">
        <f>IFERROR(G80/$D80,0)</f>
        <v>0</v>
      </c>
      <c r="I80" s="251">
        <f>SUM(I81:I98)</f>
        <v>0</v>
      </c>
      <c r="J80" s="473">
        <f t="shared" ref="J80" si="797">IFERROR(I80/$D80,0)</f>
        <v>0</v>
      </c>
      <c r="K80" s="251">
        <f>SUM(K81:K98)</f>
        <v>0</v>
      </c>
      <c r="L80" s="473">
        <f t="shared" ref="L80" si="798">IFERROR(K80/$D80,0)</f>
        <v>0</v>
      </c>
      <c r="M80" s="251">
        <f>SUM(M81:M98)</f>
        <v>0</v>
      </c>
      <c r="N80" s="473">
        <f t="shared" ref="N80" si="799">IFERROR(M80/$D80,0)</f>
        <v>0</v>
      </c>
      <c r="O80" s="251">
        <f>SUM(O81:O98)</f>
        <v>0</v>
      </c>
      <c r="P80" s="473">
        <f t="shared" ref="P80" si="800">IFERROR(O80/$D80,0)</f>
        <v>0</v>
      </c>
      <c r="Q80" s="251">
        <f>SUM(Q81:Q98)</f>
        <v>0</v>
      </c>
      <c r="R80" s="473">
        <f t="shared" ref="R80" si="801">IFERROR(Q80/$D80,0)</f>
        <v>0</v>
      </c>
      <c r="S80" s="251">
        <f>SUM(S81:S98)</f>
        <v>0</v>
      </c>
      <c r="T80" s="473">
        <f t="shared" ref="T80" si="802">IFERROR(S80/$D80,0)</f>
        <v>0</v>
      </c>
      <c r="U80" s="251">
        <f>SUM(U81:U98)</f>
        <v>0</v>
      </c>
      <c r="V80" s="473">
        <f t="shared" ref="V80" si="803">IFERROR(U80/$D80,0)</f>
        <v>0</v>
      </c>
      <c r="W80" s="251">
        <f>SUM(W81:W98)</f>
        <v>0</v>
      </c>
      <c r="X80" s="473">
        <f t="shared" ref="X80" si="804">IFERROR(W80/$D80,0)</f>
        <v>0</v>
      </c>
      <c r="Y80" s="251">
        <f>SUM(Y81:Y98)</f>
        <v>0</v>
      </c>
      <c r="Z80" s="473">
        <f t="shared" ref="Z80" si="805">IFERROR(Y80/$D80,0)</f>
        <v>0</v>
      </c>
      <c r="AA80" s="251">
        <f>SUM(AA81:AA98)</f>
        <v>0</v>
      </c>
      <c r="AB80" s="473">
        <f t="shared" ref="AB80" si="806">IFERROR(AA80/$D80,0)</f>
        <v>0</v>
      </c>
      <c r="AC80" s="251">
        <f>SUM(AC81:AC98)</f>
        <v>0</v>
      </c>
      <c r="AD80" s="473">
        <f t="shared" ref="AD80" si="807">IFERROR(AC80/$D80,0)</f>
        <v>0</v>
      </c>
      <c r="AE80" s="251">
        <f>SUM(AE81:AE98)</f>
        <v>0</v>
      </c>
      <c r="AF80" s="473">
        <f t="shared" ref="AF80" si="808">IFERROR(AE80/$D80,0)</f>
        <v>0</v>
      </c>
      <c r="AG80" s="251">
        <f>SUM(AG81:AG98)</f>
        <v>0</v>
      </c>
      <c r="AH80" s="473">
        <f t="shared" ref="AH80" si="809">IFERROR(AG80/$D80,0)</f>
        <v>0</v>
      </c>
      <c r="AI80" s="251">
        <f>SUM(AI81:AI98)</f>
        <v>0</v>
      </c>
      <c r="AJ80" s="473">
        <f t="shared" ref="AJ80" si="810">IFERROR(AI80/$D80,0)</f>
        <v>0</v>
      </c>
      <c r="AK80" s="251">
        <f>SUM(AK81:AK98)</f>
        <v>0</v>
      </c>
      <c r="AL80" s="473">
        <f t="shared" ref="AL80" si="811">IFERROR(AK80/$D80,0)</f>
        <v>0</v>
      </c>
      <c r="AM80" s="251">
        <f>SUM(AM81:AM98)</f>
        <v>0</v>
      </c>
      <c r="AN80" s="473">
        <f t="shared" ref="AN80" si="812">IFERROR(AM80/$D80,0)</f>
        <v>0</v>
      </c>
      <c r="AO80" s="251">
        <f>SUM(AO81:AO98)</f>
        <v>0</v>
      </c>
      <c r="AP80" s="473">
        <f t="shared" ref="AP80" si="813">IFERROR(AO80/$D80,0)</f>
        <v>0</v>
      </c>
      <c r="AQ80" s="251">
        <f>SUM(AQ81:AQ98)</f>
        <v>0</v>
      </c>
      <c r="AR80" s="473">
        <f t="shared" ref="AR80" si="814">IFERROR(AQ80/$D80,0)</f>
        <v>0</v>
      </c>
      <c r="AS80" s="251">
        <f>SUM(AS81:AS98)</f>
        <v>0</v>
      </c>
      <c r="AT80" s="473">
        <f t="shared" ref="AT80" si="815">IFERROR(AS80/$D80,0)</f>
        <v>0</v>
      </c>
      <c r="AU80" s="251">
        <f>SUM(AU81:AU98)</f>
        <v>0</v>
      </c>
      <c r="AV80" s="473">
        <f t="shared" ref="AV80" si="816">IFERROR(AU80/$D80,0)</f>
        <v>0</v>
      </c>
      <c r="AW80" s="251">
        <f>SUM(AW81:AW98)</f>
        <v>0</v>
      </c>
      <c r="AX80" s="473">
        <f t="shared" ref="AX80" si="817">IFERROR(AW80/$D80,0)</f>
        <v>0</v>
      </c>
      <c r="AY80" s="251">
        <f>SUM(AY81:AY98)</f>
        <v>0</v>
      </c>
      <c r="AZ80" s="473">
        <f t="shared" ref="AZ80" si="818">IFERROR(AY80/$D80,0)</f>
        <v>0</v>
      </c>
      <c r="BA80" s="251">
        <f>SUM(BA81:BA98)</f>
        <v>0</v>
      </c>
      <c r="BB80" s="473">
        <f t="shared" ref="BB80" si="819">IFERROR(BA80/$D80,0)</f>
        <v>0</v>
      </c>
      <c r="BC80" s="251">
        <f>SUM(BC81:BC98)</f>
        <v>0</v>
      </c>
      <c r="BD80" s="473">
        <f t="shared" ref="BD80" si="820">IFERROR(BC80/$D80,0)</f>
        <v>0</v>
      </c>
      <c r="BE80" s="251">
        <f>SUM(BE81:BE98)</f>
        <v>0</v>
      </c>
      <c r="BF80" s="473">
        <f t="shared" ref="BF80" si="821">IFERROR(BE80/$D80,0)</f>
        <v>0</v>
      </c>
      <c r="BG80" s="251">
        <f>SUM(BG81:BG98)</f>
        <v>0</v>
      </c>
      <c r="BH80" s="473">
        <f t="shared" ref="BH80" si="822">IFERROR(BG80/$D80,0)</f>
        <v>0</v>
      </c>
      <c r="BI80" s="251">
        <f>SUM(BI81:BI98)</f>
        <v>0</v>
      </c>
      <c r="BJ80" s="473">
        <f t="shared" ref="BJ80" si="823">IFERROR(BI80/$D80,0)</f>
        <v>0</v>
      </c>
      <c r="BK80" s="251">
        <f>SUM(BK81:BK98)</f>
        <v>0</v>
      </c>
      <c r="BL80" s="473">
        <f t="shared" ref="BL80" si="824">IFERROR(BK80/$D80,0)</f>
        <v>0</v>
      </c>
      <c r="BM80" s="251">
        <f>SUM(BM81:BM98)</f>
        <v>0</v>
      </c>
      <c r="BN80" s="473">
        <f t="shared" ref="BN80" si="825">IFERROR(BM80/$D80,0)</f>
        <v>0</v>
      </c>
      <c r="BO80" s="251">
        <f>SUM(BO81:BO98)</f>
        <v>0</v>
      </c>
      <c r="BP80" s="473">
        <f t="shared" ref="BP80" si="826">IFERROR(BO80/$D80,0)</f>
        <v>0</v>
      </c>
      <c r="BQ80" s="476">
        <f t="shared" si="190"/>
        <v>0</v>
      </c>
      <c r="BR80" s="295">
        <f t="shared" si="733"/>
        <v>0</v>
      </c>
    </row>
    <row r="81" spans="2:70" ht="18" hidden="1" customHeight="1" outlineLevel="2" thickTop="1" thickBot="1">
      <c r="B81" s="210" t="s">
        <v>316</v>
      </c>
      <c r="C81" s="260" t="str">
        <f>IF(VLOOKUP(B81,'Orçamento Detalhado'!$A$11:$I$529,4,)="","",(VLOOKUP(B81,'Orçamento Detalhado'!$A$11:$I$529,4,)))</f>
        <v>Dorm. 1 (_____x_______)m</v>
      </c>
      <c r="D81" s="261" t="str">
        <f>IF(B81="","",VLOOKUP($B81,'Orçamento Detalhado'!$A$11:$J$529,10,))</f>
        <v/>
      </c>
      <c r="E81" s="262">
        <f t="shared" si="732"/>
        <v>0</v>
      </c>
      <c r="F81" s="478">
        <v>77</v>
      </c>
      <c r="G81" s="263">
        <f>IFERROR($D81*H81,0)</f>
        <v>0</v>
      </c>
      <c r="H81" s="264"/>
      <c r="I81" s="263">
        <f t="shared" ref="I81" si="827">IFERROR($D81*J81,0)</f>
        <v>0</v>
      </c>
      <c r="J81" s="474"/>
      <c r="K81" s="263">
        <f t="shared" ref="K81" si="828">IFERROR($D81*L81,0)</f>
        <v>0</v>
      </c>
      <c r="L81" s="474">
        <v>0</v>
      </c>
      <c r="M81" s="263">
        <f t="shared" ref="M81" si="829">IFERROR($D81*N81,0)</f>
        <v>0</v>
      </c>
      <c r="N81" s="474">
        <v>0</v>
      </c>
      <c r="O81" s="263">
        <f t="shared" ref="O81" si="830">IFERROR($D81*P81,0)</f>
        <v>0</v>
      </c>
      <c r="P81" s="474">
        <v>0</v>
      </c>
      <c r="Q81" s="263">
        <f t="shared" ref="Q81" si="831">IFERROR($D81*R81,0)</f>
        <v>0</v>
      </c>
      <c r="R81" s="474">
        <v>0</v>
      </c>
      <c r="S81" s="263">
        <f t="shared" ref="S81" si="832">IFERROR($D81*T81,0)</f>
        <v>0</v>
      </c>
      <c r="T81" s="474">
        <v>0</v>
      </c>
      <c r="U81" s="263">
        <f t="shared" ref="U81" si="833">IFERROR($D81*V81,0)</f>
        <v>0</v>
      </c>
      <c r="V81" s="474">
        <v>0</v>
      </c>
      <c r="W81" s="263">
        <f t="shared" ref="W81" si="834">IFERROR($D81*X81,0)</f>
        <v>0</v>
      </c>
      <c r="X81" s="474">
        <v>0</v>
      </c>
      <c r="Y81" s="263">
        <f t="shared" ref="Y81" si="835">IFERROR($D81*Z81,0)</f>
        <v>0</v>
      </c>
      <c r="Z81" s="474">
        <v>0</v>
      </c>
      <c r="AA81" s="263">
        <f t="shared" ref="AA81" si="836">IFERROR($D81*AB81,0)</f>
        <v>0</v>
      </c>
      <c r="AB81" s="474"/>
      <c r="AC81" s="263">
        <f t="shared" ref="AC81:AE92" si="837">IFERROR($D81*AD81,0)</f>
        <v>0</v>
      </c>
      <c r="AD81" s="474"/>
      <c r="AE81" s="263">
        <f t="shared" si="837"/>
        <v>0</v>
      </c>
      <c r="AF81" s="474"/>
      <c r="AG81" s="263">
        <f t="shared" ref="AG81" si="838">IFERROR($D81*AH81,0)</f>
        <v>0</v>
      </c>
      <c r="AH81" s="474"/>
      <c r="AI81" s="263">
        <f t="shared" ref="AI81" si="839">IFERROR($D81*AJ81,0)</f>
        <v>0</v>
      </c>
      <c r="AJ81" s="474">
        <v>0</v>
      </c>
      <c r="AK81" s="263">
        <f t="shared" ref="AK81" si="840">IFERROR($D81*AL81,0)</f>
        <v>0</v>
      </c>
      <c r="AL81" s="474">
        <v>0</v>
      </c>
      <c r="AM81" s="263">
        <f t="shared" ref="AM81" si="841">IFERROR($D81*AN81,0)</f>
        <v>0</v>
      </c>
      <c r="AN81" s="474">
        <v>0</v>
      </c>
      <c r="AO81" s="263">
        <f t="shared" ref="AO81" si="842">IFERROR($D81*AP81,0)</f>
        <v>0</v>
      </c>
      <c r="AP81" s="474">
        <v>0</v>
      </c>
      <c r="AQ81" s="263">
        <f t="shared" ref="AQ81" si="843">IFERROR($D81*AR81,0)</f>
        <v>0</v>
      </c>
      <c r="AR81" s="474">
        <v>0</v>
      </c>
      <c r="AS81" s="263">
        <f t="shared" ref="AS81" si="844">IFERROR($D81*AT81,0)</f>
        <v>0</v>
      </c>
      <c r="AT81" s="474">
        <v>0</v>
      </c>
      <c r="AU81" s="263">
        <f t="shared" ref="AU81" si="845">IFERROR($D81*AV81,0)</f>
        <v>0</v>
      </c>
      <c r="AV81" s="474">
        <v>0</v>
      </c>
      <c r="AW81" s="263">
        <f t="shared" ref="AW81" si="846">IFERROR($D81*AX81,0)</f>
        <v>0</v>
      </c>
      <c r="AX81" s="474">
        <v>0</v>
      </c>
      <c r="AY81" s="263">
        <f t="shared" ref="AY81" si="847">IFERROR($D81*AZ81,0)</f>
        <v>0</v>
      </c>
      <c r="AZ81" s="474">
        <v>0</v>
      </c>
      <c r="BA81" s="263">
        <f t="shared" ref="BA81" si="848">IFERROR($D81*BB81,0)</f>
        <v>0</v>
      </c>
      <c r="BB81" s="474">
        <v>0</v>
      </c>
      <c r="BC81" s="263">
        <f t="shared" ref="BC81" si="849">IFERROR($D81*BD81,0)</f>
        <v>0</v>
      </c>
      <c r="BD81" s="474">
        <v>0</v>
      </c>
      <c r="BE81" s="263">
        <f t="shared" ref="BE81" si="850">IFERROR($D81*BF81,0)</f>
        <v>0</v>
      </c>
      <c r="BF81" s="474">
        <v>0</v>
      </c>
      <c r="BG81" s="263">
        <f t="shared" ref="BG81" si="851">IFERROR($D81*BH81,0)</f>
        <v>0</v>
      </c>
      <c r="BH81" s="474">
        <v>0</v>
      </c>
      <c r="BI81" s="263">
        <f t="shared" ref="BI81" si="852">IFERROR($D81*BJ81,0)</f>
        <v>0</v>
      </c>
      <c r="BJ81" s="474">
        <v>0</v>
      </c>
      <c r="BK81" s="263">
        <f t="shared" ref="BK81" si="853">IFERROR($D81*BL81,0)</f>
        <v>0</v>
      </c>
      <c r="BL81" s="474">
        <v>0</v>
      </c>
      <c r="BM81" s="263">
        <f t="shared" ref="BM81" si="854">IFERROR($D81*BN81,0)</f>
        <v>0</v>
      </c>
      <c r="BN81" s="474">
        <v>0</v>
      </c>
      <c r="BO81" s="263">
        <f t="shared" ref="BO81" si="855">IFERROR($D81*BP81,0)</f>
        <v>0</v>
      </c>
      <c r="BP81" s="474">
        <v>0</v>
      </c>
      <c r="BQ81" s="476">
        <f t="shared" si="190"/>
        <v>0</v>
      </c>
      <c r="BR81" s="295">
        <f t="shared" si="733"/>
        <v>0</v>
      </c>
    </row>
    <row r="82" spans="2:70" ht="18" hidden="1" customHeight="1" outlineLevel="2" thickTop="1" thickBot="1">
      <c r="B82" s="210" t="s">
        <v>318</v>
      </c>
      <c r="C82" s="260" t="str">
        <f>IF(VLOOKUP(B82,'Orçamento Detalhado'!$A$11:$I$529,4,)="","",(VLOOKUP(B82,'Orçamento Detalhado'!$A$11:$I$529,4,)))</f>
        <v>Dorm. 2  (______x_______)m</v>
      </c>
      <c r="D82" s="261" t="str">
        <f>IF(B82="","",VLOOKUP($B82,'Orçamento Detalhado'!$A$11:$J$529,10,))</f>
        <v/>
      </c>
      <c r="E82" s="262">
        <f t="shared" si="732"/>
        <v>0</v>
      </c>
      <c r="F82" s="478">
        <v>78</v>
      </c>
      <c r="G82" s="263">
        <f t="shared" ref="G82:G93" si="856">IFERROR($D82*H82,0)</f>
        <v>0</v>
      </c>
      <c r="H82" s="264"/>
      <c r="I82" s="263">
        <f t="shared" ref="I82:I93" si="857">IFERROR($D82*J82,0)</f>
        <v>0</v>
      </c>
      <c r="J82" s="474"/>
      <c r="K82" s="263">
        <f t="shared" ref="K82:K93" si="858">IFERROR($D82*L82,0)</f>
        <v>0</v>
      </c>
      <c r="L82" s="474">
        <v>0</v>
      </c>
      <c r="M82" s="263">
        <f t="shared" ref="M82:M93" si="859">IFERROR($D82*N82,0)</f>
        <v>0</v>
      </c>
      <c r="N82" s="474">
        <v>0</v>
      </c>
      <c r="O82" s="263">
        <f t="shared" ref="O82:O93" si="860">IFERROR($D82*P82,0)</f>
        <v>0</v>
      </c>
      <c r="P82" s="474">
        <v>0</v>
      </c>
      <c r="Q82" s="263">
        <f t="shared" ref="Q82:Q93" si="861">IFERROR($D82*R82,0)</f>
        <v>0</v>
      </c>
      <c r="R82" s="474">
        <v>0</v>
      </c>
      <c r="S82" s="263">
        <f t="shared" ref="S82:S93" si="862">IFERROR($D82*T82,0)</f>
        <v>0</v>
      </c>
      <c r="T82" s="474">
        <v>0</v>
      </c>
      <c r="U82" s="263">
        <f t="shared" ref="U82:U93" si="863">IFERROR($D82*V82,0)</f>
        <v>0</v>
      </c>
      <c r="V82" s="474">
        <v>0</v>
      </c>
      <c r="W82" s="263">
        <f t="shared" ref="W82:W93" si="864">IFERROR($D82*X82,0)</f>
        <v>0</v>
      </c>
      <c r="X82" s="474">
        <v>0</v>
      </c>
      <c r="Y82" s="263">
        <f t="shared" ref="Y82:Y93" si="865">IFERROR($D82*Z82,0)</f>
        <v>0</v>
      </c>
      <c r="Z82" s="474">
        <v>0</v>
      </c>
      <c r="AA82" s="263">
        <f t="shared" ref="AA82:AA93" si="866">IFERROR($D82*AB82,0)</f>
        <v>0</v>
      </c>
      <c r="AB82" s="474"/>
      <c r="AC82" s="263">
        <f t="shared" ref="AC82:AC93" si="867">IFERROR($D82*AD82,0)</f>
        <v>0</v>
      </c>
      <c r="AD82" s="474"/>
      <c r="AE82" s="263">
        <f t="shared" si="837"/>
        <v>0</v>
      </c>
      <c r="AF82" s="474"/>
      <c r="AG82" s="263">
        <f t="shared" ref="AG82:AG93" si="868">IFERROR($D82*AH82,0)</f>
        <v>0</v>
      </c>
      <c r="AH82" s="474"/>
      <c r="AI82" s="263">
        <f t="shared" ref="AI82:AI93" si="869">IFERROR($D82*AJ82,0)</f>
        <v>0</v>
      </c>
      <c r="AJ82" s="474">
        <v>0</v>
      </c>
      <c r="AK82" s="263">
        <f t="shared" ref="AK82:AK93" si="870">IFERROR($D82*AL82,0)</f>
        <v>0</v>
      </c>
      <c r="AL82" s="474">
        <v>0</v>
      </c>
      <c r="AM82" s="263">
        <f t="shared" ref="AM82:AM93" si="871">IFERROR($D82*AN82,0)</f>
        <v>0</v>
      </c>
      <c r="AN82" s="474">
        <v>0</v>
      </c>
      <c r="AO82" s="263">
        <f t="shared" ref="AO82:AO93" si="872">IFERROR($D82*AP82,0)</f>
        <v>0</v>
      </c>
      <c r="AP82" s="474">
        <v>0</v>
      </c>
      <c r="AQ82" s="263">
        <f t="shared" ref="AQ82:AQ93" si="873">IFERROR($D82*AR82,0)</f>
        <v>0</v>
      </c>
      <c r="AR82" s="474">
        <v>0</v>
      </c>
      <c r="AS82" s="263">
        <f t="shared" ref="AS82:AS93" si="874">IFERROR($D82*AT82,0)</f>
        <v>0</v>
      </c>
      <c r="AT82" s="474">
        <v>0</v>
      </c>
      <c r="AU82" s="263">
        <f t="shared" ref="AU82:AU93" si="875">IFERROR($D82*AV82,0)</f>
        <v>0</v>
      </c>
      <c r="AV82" s="474">
        <v>0</v>
      </c>
      <c r="AW82" s="263">
        <f t="shared" ref="AW82:AW93" si="876">IFERROR($D82*AX82,0)</f>
        <v>0</v>
      </c>
      <c r="AX82" s="474">
        <v>0</v>
      </c>
      <c r="AY82" s="263">
        <f t="shared" ref="AY82:AY93" si="877">IFERROR($D82*AZ82,0)</f>
        <v>0</v>
      </c>
      <c r="AZ82" s="474">
        <v>0</v>
      </c>
      <c r="BA82" s="263">
        <f t="shared" ref="BA82:BA93" si="878">IFERROR($D82*BB82,0)</f>
        <v>0</v>
      </c>
      <c r="BB82" s="474">
        <v>0</v>
      </c>
      <c r="BC82" s="263">
        <f t="shared" ref="BC82:BC93" si="879">IFERROR($D82*BD82,0)</f>
        <v>0</v>
      </c>
      <c r="BD82" s="474">
        <v>0</v>
      </c>
      <c r="BE82" s="263">
        <f t="shared" ref="BE82:BE93" si="880">IFERROR($D82*BF82,0)</f>
        <v>0</v>
      </c>
      <c r="BF82" s="474">
        <v>0</v>
      </c>
      <c r="BG82" s="263">
        <f t="shared" ref="BG82:BG93" si="881">IFERROR($D82*BH82,0)</f>
        <v>0</v>
      </c>
      <c r="BH82" s="474">
        <v>0</v>
      </c>
      <c r="BI82" s="263">
        <f t="shared" ref="BI82:BI93" si="882">IFERROR($D82*BJ82,0)</f>
        <v>0</v>
      </c>
      <c r="BJ82" s="474">
        <v>0</v>
      </c>
      <c r="BK82" s="263">
        <f t="shared" ref="BK82:BK93" si="883">IFERROR($D82*BL82,0)</f>
        <v>0</v>
      </c>
      <c r="BL82" s="474">
        <v>0</v>
      </c>
      <c r="BM82" s="263">
        <f t="shared" ref="BM82:BM93" si="884">IFERROR($D82*BN82,0)</f>
        <v>0</v>
      </c>
      <c r="BN82" s="474">
        <v>0</v>
      </c>
      <c r="BO82" s="263">
        <f t="shared" ref="BO82:BO93" si="885">IFERROR($D82*BP82,0)</f>
        <v>0</v>
      </c>
      <c r="BP82" s="474">
        <v>0</v>
      </c>
      <c r="BQ82" s="476">
        <f t="shared" si="190"/>
        <v>0</v>
      </c>
      <c r="BR82" s="295">
        <f t="shared" si="733"/>
        <v>0</v>
      </c>
    </row>
    <row r="83" spans="2:70" ht="18" hidden="1" customHeight="1" outlineLevel="2" thickTop="1" thickBot="1">
      <c r="B83" s="210" t="s">
        <v>320</v>
      </c>
      <c r="C83" s="260" t="str">
        <f>IF(VLOOKUP(B83,'Orçamento Detalhado'!$A$11:$I$529,4,)="","",(VLOOKUP(B83,'Orçamento Detalhado'!$A$11:$I$529,4,)))</f>
        <v>Sala Estar  (______x_______)m</v>
      </c>
      <c r="D83" s="261" t="str">
        <f>IF(B83="","",VLOOKUP($B83,'Orçamento Detalhado'!$A$11:$J$529,10,))</f>
        <v/>
      </c>
      <c r="E83" s="262">
        <f t="shared" si="732"/>
        <v>0</v>
      </c>
      <c r="F83" s="478">
        <v>79</v>
      </c>
      <c r="G83" s="263">
        <f t="shared" si="856"/>
        <v>0</v>
      </c>
      <c r="H83" s="264"/>
      <c r="I83" s="263">
        <f t="shared" si="857"/>
        <v>0</v>
      </c>
      <c r="J83" s="474"/>
      <c r="K83" s="263">
        <f t="shared" si="858"/>
        <v>0</v>
      </c>
      <c r="L83" s="474">
        <v>0</v>
      </c>
      <c r="M83" s="263">
        <f t="shared" si="859"/>
        <v>0</v>
      </c>
      <c r="N83" s="474">
        <v>0</v>
      </c>
      <c r="O83" s="263">
        <f t="shared" si="860"/>
        <v>0</v>
      </c>
      <c r="P83" s="474">
        <v>0</v>
      </c>
      <c r="Q83" s="263">
        <f t="shared" si="861"/>
        <v>0</v>
      </c>
      <c r="R83" s="474">
        <v>0</v>
      </c>
      <c r="S83" s="263">
        <f t="shared" si="862"/>
        <v>0</v>
      </c>
      <c r="T83" s="474">
        <v>0</v>
      </c>
      <c r="U83" s="263">
        <f t="shared" si="863"/>
        <v>0</v>
      </c>
      <c r="V83" s="474">
        <v>0</v>
      </c>
      <c r="W83" s="263">
        <f t="shared" si="864"/>
        <v>0</v>
      </c>
      <c r="X83" s="474">
        <v>0</v>
      </c>
      <c r="Y83" s="263">
        <f t="shared" si="865"/>
        <v>0</v>
      </c>
      <c r="Z83" s="474">
        <v>0</v>
      </c>
      <c r="AA83" s="263">
        <f t="shared" si="866"/>
        <v>0</v>
      </c>
      <c r="AB83" s="474"/>
      <c r="AC83" s="263">
        <f t="shared" si="867"/>
        <v>0</v>
      </c>
      <c r="AD83" s="474"/>
      <c r="AE83" s="263">
        <f t="shared" si="837"/>
        <v>0</v>
      </c>
      <c r="AF83" s="474"/>
      <c r="AG83" s="263">
        <f t="shared" si="868"/>
        <v>0</v>
      </c>
      <c r="AH83" s="474"/>
      <c r="AI83" s="263">
        <f t="shared" si="869"/>
        <v>0</v>
      </c>
      <c r="AJ83" s="474">
        <v>0</v>
      </c>
      <c r="AK83" s="263">
        <f t="shared" si="870"/>
        <v>0</v>
      </c>
      <c r="AL83" s="474">
        <v>0</v>
      </c>
      <c r="AM83" s="263">
        <f t="shared" si="871"/>
        <v>0</v>
      </c>
      <c r="AN83" s="474">
        <v>0</v>
      </c>
      <c r="AO83" s="263">
        <f t="shared" si="872"/>
        <v>0</v>
      </c>
      <c r="AP83" s="474">
        <v>0</v>
      </c>
      <c r="AQ83" s="263">
        <f t="shared" si="873"/>
        <v>0</v>
      </c>
      <c r="AR83" s="474">
        <v>0</v>
      </c>
      <c r="AS83" s="263">
        <f t="shared" si="874"/>
        <v>0</v>
      </c>
      <c r="AT83" s="474">
        <v>0</v>
      </c>
      <c r="AU83" s="263">
        <f t="shared" si="875"/>
        <v>0</v>
      </c>
      <c r="AV83" s="474">
        <v>0</v>
      </c>
      <c r="AW83" s="263">
        <f t="shared" si="876"/>
        <v>0</v>
      </c>
      <c r="AX83" s="474">
        <v>0</v>
      </c>
      <c r="AY83" s="263">
        <f t="shared" si="877"/>
        <v>0</v>
      </c>
      <c r="AZ83" s="474">
        <v>0</v>
      </c>
      <c r="BA83" s="263">
        <f t="shared" si="878"/>
        <v>0</v>
      </c>
      <c r="BB83" s="474">
        <v>0</v>
      </c>
      <c r="BC83" s="263">
        <f t="shared" si="879"/>
        <v>0</v>
      </c>
      <c r="BD83" s="474">
        <v>0</v>
      </c>
      <c r="BE83" s="263">
        <f t="shared" si="880"/>
        <v>0</v>
      </c>
      <c r="BF83" s="474">
        <v>0</v>
      </c>
      <c r="BG83" s="263">
        <f t="shared" si="881"/>
        <v>0</v>
      </c>
      <c r="BH83" s="474">
        <v>0</v>
      </c>
      <c r="BI83" s="263">
        <f t="shared" si="882"/>
        <v>0</v>
      </c>
      <c r="BJ83" s="474">
        <v>0</v>
      </c>
      <c r="BK83" s="263">
        <f t="shared" si="883"/>
        <v>0</v>
      </c>
      <c r="BL83" s="474">
        <v>0</v>
      </c>
      <c r="BM83" s="263">
        <f t="shared" si="884"/>
        <v>0</v>
      </c>
      <c r="BN83" s="474">
        <v>0</v>
      </c>
      <c r="BO83" s="263">
        <f t="shared" si="885"/>
        <v>0</v>
      </c>
      <c r="BP83" s="474">
        <v>0</v>
      </c>
      <c r="BQ83" s="476">
        <f t="shared" si="190"/>
        <v>0</v>
      </c>
      <c r="BR83" s="295">
        <f t="shared" si="733"/>
        <v>0</v>
      </c>
    </row>
    <row r="84" spans="2:70" ht="18" hidden="1" customHeight="1" outlineLevel="2" thickTop="1" thickBot="1">
      <c r="B84" s="210" t="s">
        <v>322</v>
      </c>
      <c r="C84" s="260" t="str">
        <f>IF(VLOOKUP(B84,'Orçamento Detalhado'!$A$11:$I$529,4,)="","",(VLOOKUP(B84,'Orçamento Detalhado'!$A$11:$I$529,4,)))</f>
        <v>Cozinha  (______x_______)m</v>
      </c>
      <c r="D84" s="261" t="str">
        <f>IF(B84="","",VLOOKUP($B84,'Orçamento Detalhado'!$A$11:$J$529,10,))</f>
        <v/>
      </c>
      <c r="E84" s="262">
        <f t="shared" si="732"/>
        <v>0</v>
      </c>
      <c r="F84" s="478">
        <v>80</v>
      </c>
      <c r="G84" s="263">
        <f t="shared" si="856"/>
        <v>0</v>
      </c>
      <c r="H84" s="264"/>
      <c r="I84" s="263">
        <f t="shared" si="857"/>
        <v>0</v>
      </c>
      <c r="J84" s="474"/>
      <c r="K84" s="263">
        <f t="shared" si="858"/>
        <v>0</v>
      </c>
      <c r="L84" s="474">
        <v>0</v>
      </c>
      <c r="M84" s="263">
        <f t="shared" si="859"/>
        <v>0</v>
      </c>
      <c r="N84" s="474">
        <v>0</v>
      </c>
      <c r="O84" s="263">
        <f t="shared" si="860"/>
        <v>0</v>
      </c>
      <c r="P84" s="474">
        <v>0</v>
      </c>
      <c r="Q84" s="263">
        <f t="shared" si="861"/>
        <v>0</v>
      </c>
      <c r="R84" s="474">
        <v>0</v>
      </c>
      <c r="S84" s="263">
        <f t="shared" si="862"/>
        <v>0</v>
      </c>
      <c r="T84" s="474">
        <v>0</v>
      </c>
      <c r="U84" s="263">
        <f t="shared" si="863"/>
        <v>0</v>
      </c>
      <c r="V84" s="474">
        <v>0</v>
      </c>
      <c r="W84" s="263">
        <f t="shared" si="864"/>
        <v>0</v>
      </c>
      <c r="X84" s="474">
        <v>0</v>
      </c>
      <c r="Y84" s="263">
        <f t="shared" si="865"/>
        <v>0</v>
      </c>
      <c r="Z84" s="474">
        <v>0</v>
      </c>
      <c r="AA84" s="263">
        <f t="shared" si="866"/>
        <v>0</v>
      </c>
      <c r="AB84" s="474"/>
      <c r="AC84" s="263">
        <f t="shared" si="867"/>
        <v>0</v>
      </c>
      <c r="AD84" s="474"/>
      <c r="AE84" s="263">
        <f t="shared" si="837"/>
        <v>0</v>
      </c>
      <c r="AF84" s="474"/>
      <c r="AG84" s="263">
        <f t="shared" si="868"/>
        <v>0</v>
      </c>
      <c r="AH84" s="474"/>
      <c r="AI84" s="263">
        <f t="shared" si="869"/>
        <v>0</v>
      </c>
      <c r="AJ84" s="474">
        <v>0</v>
      </c>
      <c r="AK84" s="263">
        <f t="shared" si="870"/>
        <v>0</v>
      </c>
      <c r="AL84" s="474">
        <v>0</v>
      </c>
      <c r="AM84" s="263">
        <f t="shared" si="871"/>
        <v>0</v>
      </c>
      <c r="AN84" s="474">
        <v>0</v>
      </c>
      <c r="AO84" s="263">
        <f t="shared" si="872"/>
        <v>0</v>
      </c>
      <c r="AP84" s="474">
        <v>0</v>
      </c>
      <c r="AQ84" s="263">
        <f t="shared" si="873"/>
        <v>0</v>
      </c>
      <c r="AR84" s="474">
        <v>0</v>
      </c>
      <c r="AS84" s="263">
        <f t="shared" si="874"/>
        <v>0</v>
      </c>
      <c r="AT84" s="474">
        <v>0</v>
      </c>
      <c r="AU84" s="263">
        <f t="shared" si="875"/>
        <v>0</v>
      </c>
      <c r="AV84" s="474">
        <v>0</v>
      </c>
      <c r="AW84" s="263">
        <f t="shared" si="876"/>
        <v>0</v>
      </c>
      <c r="AX84" s="474">
        <v>0</v>
      </c>
      <c r="AY84" s="263">
        <f t="shared" si="877"/>
        <v>0</v>
      </c>
      <c r="AZ84" s="474">
        <v>0</v>
      </c>
      <c r="BA84" s="263">
        <f t="shared" si="878"/>
        <v>0</v>
      </c>
      <c r="BB84" s="474">
        <v>0</v>
      </c>
      <c r="BC84" s="263">
        <f t="shared" si="879"/>
        <v>0</v>
      </c>
      <c r="BD84" s="474">
        <v>0</v>
      </c>
      <c r="BE84" s="263">
        <f t="shared" si="880"/>
        <v>0</v>
      </c>
      <c r="BF84" s="474">
        <v>0</v>
      </c>
      <c r="BG84" s="263">
        <f t="shared" si="881"/>
        <v>0</v>
      </c>
      <c r="BH84" s="474">
        <v>0</v>
      </c>
      <c r="BI84" s="263">
        <f t="shared" si="882"/>
        <v>0</v>
      </c>
      <c r="BJ84" s="474">
        <v>0</v>
      </c>
      <c r="BK84" s="263">
        <f t="shared" si="883"/>
        <v>0</v>
      </c>
      <c r="BL84" s="474">
        <v>0</v>
      </c>
      <c r="BM84" s="263">
        <f t="shared" si="884"/>
        <v>0</v>
      </c>
      <c r="BN84" s="474">
        <v>0</v>
      </c>
      <c r="BO84" s="263">
        <f t="shared" si="885"/>
        <v>0</v>
      </c>
      <c r="BP84" s="474">
        <v>0</v>
      </c>
      <c r="BQ84" s="476">
        <f t="shared" si="190"/>
        <v>0</v>
      </c>
      <c r="BR84" s="295">
        <f t="shared" si="733"/>
        <v>0</v>
      </c>
    </row>
    <row r="85" spans="2:70" ht="18" hidden="1" customHeight="1" outlineLevel="2" thickTop="1" thickBot="1">
      <c r="B85" s="210" t="s">
        <v>324</v>
      </c>
      <c r="C85" s="260" t="str">
        <f>IF(VLOOKUP(B85,'Orçamento Detalhado'!$A$11:$I$529,4,)="","",(VLOOKUP(B85,'Orçamento Detalhado'!$A$11:$I$529,4,)))</f>
        <v>Area de Serviço  (______x_______)m</v>
      </c>
      <c r="D85" s="261" t="str">
        <f>IF(B85="","",VLOOKUP($B85,'Orçamento Detalhado'!$A$11:$J$529,10,))</f>
        <v/>
      </c>
      <c r="E85" s="262">
        <f t="shared" si="732"/>
        <v>0</v>
      </c>
      <c r="F85" s="478">
        <v>81</v>
      </c>
      <c r="G85" s="263">
        <f t="shared" si="856"/>
        <v>0</v>
      </c>
      <c r="H85" s="264"/>
      <c r="I85" s="263">
        <f t="shared" si="857"/>
        <v>0</v>
      </c>
      <c r="J85" s="474"/>
      <c r="K85" s="263">
        <f t="shared" si="858"/>
        <v>0</v>
      </c>
      <c r="L85" s="474">
        <v>0</v>
      </c>
      <c r="M85" s="263">
        <f t="shared" si="859"/>
        <v>0</v>
      </c>
      <c r="N85" s="474">
        <v>0</v>
      </c>
      <c r="O85" s="263">
        <f t="shared" si="860"/>
        <v>0</v>
      </c>
      <c r="P85" s="474">
        <v>0</v>
      </c>
      <c r="Q85" s="263">
        <f t="shared" si="861"/>
        <v>0</v>
      </c>
      <c r="R85" s="474">
        <v>0</v>
      </c>
      <c r="S85" s="263">
        <f t="shared" si="862"/>
        <v>0</v>
      </c>
      <c r="T85" s="474">
        <v>0</v>
      </c>
      <c r="U85" s="263">
        <f t="shared" si="863"/>
        <v>0</v>
      </c>
      <c r="V85" s="474">
        <v>0</v>
      </c>
      <c r="W85" s="263">
        <f t="shared" si="864"/>
        <v>0</v>
      </c>
      <c r="X85" s="474">
        <v>0</v>
      </c>
      <c r="Y85" s="263">
        <f t="shared" si="865"/>
        <v>0</v>
      </c>
      <c r="Z85" s="474">
        <v>0</v>
      </c>
      <c r="AA85" s="263">
        <f t="shared" si="866"/>
        <v>0</v>
      </c>
      <c r="AB85" s="474"/>
      <c r="AC85" s="263">
        <f t="shared" si="867"/>
        <v>0</v>
      </c>
      <c r="AD85" s="474"/>
      <c r="AE85" s="263">
        <f t="shared" si="837"/>
        <v>0</v>
      </c>
      <c r="AF85" s="474"/>
      <c r="AG85" s="263">
        <f t="shared" si="868"/>
        <v>0</v>
      </c>
      <c r="AH85" s="474"/>
      <c r="AI85" s="263">
        <f t="shared" si="869"/>
        <v>0</v>
      </c>
      <c r="AJ85" s="474">
        <v>0</v>
      </c>
      <c r="AK85" s="263">
        <f t="shared" si="870"/>
        <v>0</v>
      </c>
      <c r="AL85" s="474">
        <v>0</v>
      </c>
      <c r="AM85" s="263">
        <f t="shared" si="871"/>
        <v>0</v>
      </c>
      <c r="AN85" s="474">
        <v>0</v>
      </c>
      <c r="AO85" s="263">
        <f t="shared" si="872"/>
        <v>0</v>
      </c>
      <c r="AP85" s="474">
        <v>0</v>
      </c>
      <c r="AQ85" s="263">
        <f t="shared" si="873"/>
        <v>0</v>
      </c>
      <c r="AR85" s="474">
        <v>0</v>
      </c>
      <c r="AS85" s="263">
        <f t="shared" si="874"/>
        <v>0</v>
      </c>
      <c r="AT85" s="474">
        <v>0</v>
      </c>
      <c r="AU85" s="263">
        <f t="shared" si="875"/>
        <v>0</v>
      </c>
      <c r="AV85" s="474">
        <v>0</v>
      </c>
      <c r="AW85" s="263">
        <f t="shared" si="876"/>
        <v>0</v>
      </c>
      <c r="AX85" s="474">
        <v>0</v>
      </c>
      <c r="AY85" s="263">
        <f t="shared" si="877"/>
        <v>0</v>
      </c>
      <c r="AZ85" s="474">
        <v>0</v>
      </c>
      <c r="BA85" s="263">
        <f t="shared" si="878"/>
        <v>0</v>
      </c>
      <c r="BB85" s="474">
        <v>0</v>
      </c>
      <c r="BC85" s="263">
        <f t="shared" si="879"/>
        <v>0</v>
      </c>
      <c r="BD85" s="474">
        <v>0</v>
      </c>
      <c r="BE85" s="263">
        <f t="shared" si="880"/>
        <v>0</v>
      </c>
      <c r="BF85" s="474">
        <v>0</v>
      </c>
      <c r="BG85" s="263">
        <f t="shared" si="881"/>
        <v>0</v>
      </c>
      <c r="BH85" s="474">
        <v>0</v>
      </c>
      <c r="BI85" s="263">
        <f t="shared" si="882"/>
        <v>0</v>
      </c>
      <c r="BJ85" s="474">
        <v>0</v>
      </c>
      <c r="BK85" s="263">
        <f t="shared" si="883"/>
        <v>0</v>
      </c>
      <c r="BL85" s="474">
        <v>0</v>
      </c>
      <c r="BM85" s="263">
        <f t="shared" si="884"/>
        <v>0</v>
      </c>
      <c r="BN85" s="474">
        <v>0</v>
      </c>
      <c r="BO85" s="263">
        <f t="shared" si="885"/>
        <v>0</v>
      </c>
      <c r="BP85" s="474">
        <v>0</v>
      </c>
      <c r="BQ85" s="476">
        <f t="shared" si="190"/>
        <v>0</v>
      </c>
      <c r="BR85" s="295">
        <f t="shared" si="733"/>
        <v>0</v>
      </c>
    </row>
    <row r="86" spans="2:70" ht="18" hidden="1" customHeight="1" outlineLevel="2" thickTop="1" thickBot="1">
      <c r="B86" s="210" t="s">
        <v>326</v>
      </c>
      <c r="C86" s="260" t="str">
        <f>IF(VLOOKUP(B86,'Orçamento Detalhado'!$A$11:$I$529,4,)="","",(VLOOKUP(B86,'Orçamento Detalhado'!$A$11:$I$529,4,)))</f>
        <v>Banheiro  (______x_______)m</v>
      </c>
      <c r="D86" s="261" t="str">
        <f>IF(B86="","",VLOOKUP($B86,'Orçamento Detalhado'!$A$11:$J$529,10,))</f>
        <v/>
      </c>
      <c r="E86" s="262">
        <f t="shared" si="732"/>
        <v>0</v>
      </c>
      <c r="F86" s="478">
        <v>82</v>
      </c>
      <c r="G86" s="263">
        <f t="shared" si="856"/>
        <v>0</v>
      </c>
      <c r="H86" s="264"/>
      <c r="I86" s="263">
        <f t="shared" si="857"/>
        <v>0</v>
      </c>
      <c r="J86" s="474"/>
      <c r="K86" s="263">
        <f t="shared" si="858"/>
        <v>0</v>
      </c>
      <c r="L86" s="474">
        <v>0</v>
      </c>
      <c r="M86" s="263">
        <f t="shared" si="859"/>
        <v>0</v>
      </c>
      <c r="N86" s="474">
        <v>0</v>
      </c>
      <c r="O86" s="263">
        <f t="shared" si="860"/>
        <v>0</v>
      </c>
      <c r="P86" s="474">
        <v>0</v>
      </c>
      <c r="Q86" s="263">
        <f t="shared" si="861"/>
        <v>0</v>
      </c>
      <c r="R86" s="474">
        <v>0</v>
      </c>
      <c r="S86" s="263">
        <f t="shared" si="862"/>
        <v>0</v>
      </c>
      <c r="T86" s="474">
        <v>0</v>
      </c>
      <c r="U86" s="263">
        <f t="shared" si="863"/>
        <v>0</v>
      </c>
      <c r="V86" s="474">
        <v>0</v>
      </c>
      <c r="W86" s="263">
        <f t="shared" si="864"/>
        <v>0</v>
      </c>
      <c r="X86" s="474">
        <v>0</v>
      </c>
      <c r="Y86" s="263">
        <f t="shared" si="865"/>
        <v>0</v>
      </c>
      <c r="Z86" s="474">
        <v>0</v>
      </c>
      <c r="AA86" s="263">
        <f t="shared" si="866"/>
        <v>0</v>
      </c>
      <c r="AB86" s="474"/>
      <c r="AC86" s="263">
        <f t="shared" si="867"/>
        <v>0</v>
      </c>
      <c r="AD86" s="474"/>
      <c r="AE86" s="263">
        <f t="shared" si="837"/>
        <v>0</v>
      </c>
      <c r="AF86" s="474"/>
      <c r="AG86" s="263">
        <f t="shared" si="868"/>
        <v>0</v>
      </c>
      <c r="AH86" s="474"/>
      <c r="AI86" s="263">
        <f t="shared" si="869"/>
        <v>0</v>
      </c>
      <c r="AJ86" s="474">
        <v>0</v>
      </c>
      <c r="AK86" s="263">
        <f t="shared" si="870"/>
        <v>0</v>
      </c>
      <c r="AL86" s="474">
        <v>0</v>
      </c>
      <c r="AM86" s="263">
        <f t="shared" si="871"/>
        <v>0</v>
      </c>
      <c r="AN86" s="474">
        <v>0</v>
      </c>
      <c r="AO86" s="263">
        <f t="shared" si="872"/>
        <v>0</v>
      </c>
      <c r="AP86" s="474">
        <v>0</v>
      </c>
      <c r="AQ86" s="263">
        <f t="shared" si="873"/>
        <v>0</v>
      </c>
      <c r="AR86" s="474">
        <v>0</v>
      </c>
      <c r="AS86" s="263">
        <f t="shared" si="874"/>
        <v>0</v>
      </c>
      <c r="AT86" s="474">
        <v>0</v>
      </c>
      <c r="AU86" s="263">
        <f t="shared" si="875"/>
        <v>0</v>
      </c>
      <c r="AV86" s="474">
        <v>0</v>
      </c>
      <c r="AW86" s="263">
        <f t="shared" si="876"/>
        <v>0</v>
      </c>
      <c r="AX86" s="474">
        <v>0</v>
      </c>
      <c r="AY86" s="263">
        <f t="shared" si="877"/>
        <v>0</v>
      </c>
      <c r="AZ86" s="474">
        <v>0</v>
      </c>
      <c r="BA86" s="263">
        <f t="shared" si="878"/>
        <v>0</v>
      </c>
      <c r="BB86" s="474">
        <v>0</v>
      </c>
      <c r="BC86" s="263">
        <f t="shared" si="879"/>
        <v>0</v>
      </c>
      <c r="BD86" s="474">
        <v>0</v>
      </c>
      <c r="BE86" s="263">
        <f t="shared" si="880"/>
        <v>0</v>
      </c>
      <c r="BF86" s="474">
        <v>0</v>
      </c>
      <c r="BG86" s="263">
        <f t="shared" si="881"/>
        <v>0</v>
      </c>
      <c r="BH86" s="474">
        <v>0</v>
      </c>
      <c r="BI86" s="263">
        <f t="shared" si="882"/>
        <v>0</v>
      </c>
      <c r="BJ86" s="474">
        <v>0</v>
      </c>
      <c r="BK86" s="263">
        <f t="shared" si="883"/>
        <v>0</v>
      </c>
      <c r="BL86" s="474">
        <v>0</v>
      </c>
      <c r="BM86" s="263">
        <f t="shared" si="884"/>
        <v>0</v>
      </c>
      <c r="BN86" s="474">
        <v>0</v>
      </c>
      <c r="BO86" s="263">
        <f t="shared" si="885"/>
        <v>0</v>
      </c>
      <c r="BP86" s="474">
        <v>0</v>
      </c>
      <c r="BQ86" s="476">
        <f t="shared" si="190"/>
        <v>0</v>
      </c>
      <c r="BR86" s="295">
        <f t="shared" si="733"/>
        <v>0</v>
      </c>
    </row>
    <row r="87" spans="2:70" ht="18" hidden="1" customHeight="1" outlineLevel="2" thickTop="1" thickBot="1">
      <c r="B87" s="210" t="s">
        <v>328</v>
      </c>
      <c r="C87" s="260" t="str">
        <f>IF(VLOOKUP(B87,'Orçamento Detalhado'!$A$11:$I$529,4,)="","",(VLOOKUP(B87,'Orçamento Detalhado'!$A$11:$I$529,4,)))</f>
        <v xml:space="preserve">Portas </v>
      </c>
      <c r="D87" s="261" t="str">
        <f>IF(B87="","",VLOOKUP($B87,'Orçamento Detalhado'!$A$11:$J$529,10,))</f>
        <v/>
      </c>
      <c r="E87" s="262">
        <f t="shared" si="732"/>
        <v>0</v>
      </c>
      <c r="F87" s="478">
        <v>83</v>
      </c>
      <c r="G87" s="263">
        <f t="shared" si="856"/>
        <v>0</v>
      </c>
      <c r="H87" s="264"/>
      <c r="I87" s="263">
        <f t="shared" si="857"/>
        <v>0</v>
      </c>
      <c r="J87" s="474"/>
      <c r="K87" s="263">
        <f t="shared" si="858"/>
        <v>0</v>
      </c>
      <c r="L87" s="474">
        <v>0</v>
      </c>
      <c r="M87" s="263">
        <f t="shared" si="859"/>
        <v>0</v>
      </c>
      <c r="N87" s="474">
        <v>0</v>
      </c>
      <c r="O87" s="263">
        <f t="shared" si="860"/>
        <v>0</v>
      </c>
      <c r="P87" s="474">
        <v>0</v>
      </c>
      <c r="Q87" s="263">
        <f t="shared" si="861"/>
        <v>0</v>
      </c>
      <c r="R87" s="474">
        <v>0</v>
      </c>
      <c r="S87" s="263">
        <f t="shared" si="862"/>
        <v>0</v>
      </c>
      <c r="T87" s="474">
        <v>0</v>
      </c>
      <c r="U87" s="263">
        <f t="shared" si="863"/>
        <v>0</v>
      </c>
      <c r="V87" s="474">
        <v>0</v>
      </c>
      <c r="W87" s="263">
        <f t="shared" si="864"/>
        <v>0</v>
      </c>
      <c r="X87" s="474">
        <v>0</v>
      </c>
      <c r="Y87" s="263">
        <f t="shared" si="865"/>
        <v>0</v>
      </c>
      <c r="Z87" s="474">
        <v>0</v>
      </c>
      <c r="AA87" s="263">
        <f t="shared" si="866"/>
        <v>0</v>
      </c>
      <c r="AB87" s="474"/>
      <c r="AC87" s="263">
        <f t="shared" si="867"/>
        <v>0</v>
      </c>
      <c r="AD87" s="474"/>
      <c r="AE87" s="263">
        <f t="shared" si="837"/>
        <v>0</v>
      </c>
      <c r="AF87" s="474"/>
      <c r="AG87" s="263">
        <f t="shared" si="868"/>
        <v>0</v>
      </c>
      <c r="AH87" s="474"/>
      <c r="AI87" s="263">
        <f t="shared" si="869"/>
        <v>0</v>
      </c>
      <c r="AJ87" s="474">
        <v>0</v>
      </c>
      <c r="AK87" s="263">
        <f t="shared" si="870"/>
        <v>0</v>
      </c>
      <c r="AL87" s="474">
        <v>0</v>
      </c>
      <c r="AM87" s="263">
        <f t="shared" si="871"/>
        <v>0</v>
      </c>
      <c r="AN87" s="474">
        <v>0</v>
      </c>
      <c r="AO87" s="263">
        <f t="shared" si="872"/>
        <v>0</v>
      </c>
      <c r="AP87" s="474">
        <v>0</v>
      </c>
      <c r="AQ87" s="263">
        <f t="shared" si="873"/>
        <v>0</v>
      </c>
      <c r="AR87" s="474">
        <v>0</v>
      </c>
      <c r="AS87" s="263">
        <f t="shared" si="874"/>
        <v>0</v>
      </c>
      <c r="AT87" s="474">
        <v>0</v>
      </c>
      <c r="AU87" s="263">
        <f t="shared" si="875"/>
        <v>0</v>
      </c>
      <c r="AV87" s="474">
        <v>0</v>
      </c>
      <c r="AW87" s="263">
        <f t="shared" si="876"/>
        <v>0</v>
      </c>
      <c r="AX87" s="474">
        <v>0</v>
      </c>
      <c r="AY87" s="263">
        <f t="shared" si="877"/>
        <v>0</v>
      </c>
      <c r="AZ87" s="474">
        <v>0</v>
      </c>
      <c r="BA87" s="263">
        <f t="shared" si="878"/>
        <v>0</v>
      </c>
      <c r="BB87" s="474">
        <v>0</v>
      </c>
      <c r="BC87" s="263">
        <f t="shared" si="879"/>
        <v>0</v>
      </c>
      <c r="BD87" s="474">
        <v>0</v>
      </c>
      <c r="BE87" s="263">
        <f t="shared" si="880"/>
        <v>0</v>
      </c>
      <c r="BF87" s="474">
        <v>0</v>
      </c>
      <c r="BG87" s="263">
        <f t="shared" si="881"/>
        <v>0</v>
      </c>
      <c r="BH87" s="474">
        <v>0</v>
      </c>
      <c r="BI87" s="263">
        <f t="shared" si="882"/>
        <v>0</v>
      </c>
      <c r="BJ87" s="474">
        <v>0</v>
      </c>
      <c r="BK87" s="263">
        <f t="shared" si="883"/>
        <v>0</v>
      </c>
      <c r="BL87" s="474">
        <v>0</v>
      </c>
      <c r="BM87" s="263">
        <f t="shared" si="884"/>
        <v>0</v>
      </c>
      <c r="BN87" s="474">
        <v>0</v>
      </c>
      <c r="BO87" s="263">
        <f t="shared" si="885"/>
        <v>0</v>
      </c>
      <c r="BP87" s="474">
        <v>0</v>
      </c>
      <c r="BQ87" s="476">
        <f t="shared" si="190"/>
        <v>0</v>
      </c>
      <c r="BR87" s="295">
        <f t="shared" si="733"/>
        <v>0</v>
      </c>
    </row>
    <row r="88" spans="2:70" ht="18" hidden="1" customHeight="1" outlineLevel="2" thickTop="1" thickBot="1">
      <c r="B88" s="210" t="s">
        <v>330</v>
      </c>
      <c r="C88" s="260" t="str">
        <f>IF(VLOOKUP(B88,'Orçamento Detalhado'!$A$11:$I$529,4,)="","",(VLOOKUP(B88,'Orçamento Detalhado'!$A$11:$I$529,4,)))</f>
        <v>Gradil</v>
      </c>
      <c r="D88" s="261" t="str">
        <f>IF(B88="","",VLOOKUP($B88,'Orçamento Detalhado'!$A$11:$J$529,10,))</f>
        <v/>
      </c>
      <c r="E88" s="262">
        <f t="shared" si="732"/>
        <v>0</v>
      </c>
      <c r="F88" s="478">
        <v>84</v>
      </c>
      <c r="G88" s="263">
        <f t="shared" si="856"/>
        <v>0</v>
      </c>
      <c r="H88" s="264"/>
      <c r="I88" s="263">
        <f t="shared" si="857"/>
        <v>0</v>
      </c>
      <c r="J88" s="474"/>
      <c r="K88" s="263">
        <f t="shared" si="858"/>
        <v>0</v>
      </c>
      <c r="L88" s="474">
        <v>0</v>
      </c>
      <c r="M88" s="263">
        <f t="shared" si="859"/>
        <v>0</v>
      </c>
      <c r="N88" s="474">
        <v>0</v>
      </c>
      <c r="O88" s="263">
        <f t="shared" si="860"/>
        <v>0</v>
      </c>
      <c r="P88" s="474">
        <v>0</v>
      </c>
      <c r="Q88" s="263">
        <f t="shared" si="861"/>
        <v>0</v>
      </c>
      <c r="R88" s="474">
        <v>0</v>
      </c>
      <c r="S88" s="263">
        <f t="shared" si="862"/>
        <v>0</v>
      </c>
      <c r="T88" s="474">
        <v>0</v>
      </c>
      <c r="U88" s="263">
        <f t="shared" si="863"/>
        <v>0</v>
      </c>
      <c r="V88" s="474">
        <v>0</v>
      </c>
      <c r="W88" s="263">
        <f t="shared" si="864"/>
        <v>0</v>
      </c>
      <c r="X88" s="474">
        <v>0</v>
      </c>
      <c r="Y88" s="263">
        <f t="shared" si="865"/>
        <v>0</v>
      </c>
      <c r="Z88" s="474">
        <v>0</v>
      </c>
      <c r="AA88" s="263">
        <f t="shared" si="866"/>
        <v>0</v>
      </c>
      <c r="AB88" s="474"/>
      <c r="AC88" s="263">
        <f t="shared" si="867"/>
        <v>0</v>
      </c>
      <c r="AD88" s="474"/>
      <c r="AE88" s="263">
        <f t="shared" si="837"/>
        <v>0</v>
      </c>
      <c r="AF88" s="474"/>
      <c r="AG88" s="263">
        <f t="shared" si="868"/>
        <v>0</v>
      </c>
      <c r="AH88" s="474"/>
      <c r="AI88" s="263">
        <f t="shared" si="869"/>
        <v>0</v>
      </c>
      <c r="AJ88" s="474">
        <v>0</v>
      </c>
      <c r="AK88" s="263">
        <f t="shared" si="870"/>
        <v>0</v>
      </c>
      <c r="AL88" s="474">
        <v>0</v>
      </c>
      <c r="AM88" s="263">
        <f t="shared" si="871"/>
        <v>0</v>
      </c>
      <c r="AN88" s="474">
        <v>0</v>
      </c>
      <c r="AO88" s="263">
        <f t="shared" si="872"/>
        <v>0</v>
      </c>
      <c r="AP88" s="474">
        <v>0</v>
      </c>
      <c r="AQ88" s="263">
        <f t="shared" si="873"/>
        <v>0</v>
      </c>
      <c r="AR88" s="474">
        <v>0</v>
      </c>
      <c r="AS88" s="263">
        <f t="shared" si="874"/>
        <v>0</v>
      </c>
      <c r="AT88" s="474">
        <v>0</v>
      </c>
      <c r="AU88" s="263">
        <f t="shared" si="875"/>
        <v>0</v>
      </c>
      <c r="AV88" s="474">
        <v>0</v>
      </c>
      <c r="AW88" s="263">
        <f t="shared" si="876"/>
        <v>0</v>
      </c>
      <c r="AX88" s="474">
        <v>0</v>
      </c>
      <c r="AY88" s="263">
        <f t="shared" si="877"/>
        <v>0</v>
      </c>
      <c r="AZ88" s="474">
        <v>0</v>
      </c>
      <c r="BA88" s="263">
        <f t="shared" si="878"/>
        <v>0</v>
      </c>
      <c r="BB88" s="474">
        <v>0</v>
      </c>
      <c r="BC88" s="263">
        <f t="shared" si="879"/>
        <v>0</v>
      </c>
      <c r="BD88" s="474">
        <v>0</v>
      </c>
      <c r="BE88" s="263">
        <f t="shared" si="880"/>
        <v>0</v>
      </c>
      <c r="BF88" s="474">
        <v>0</v>
      </c>
      <c r="BG88" s="263">
        <f t="shared" si="881"/>
        <v>0</v>
      </c>
      <c r="BH88" s="474">
        <v>0</v>
      </c>
      <c r="BI88" s="263">
        <f t="shared" si="882"/>
        <v>0</v>
      </c>
      <c r="BJ88" s="474">
        <v>0</v>
      </c>
      <c r="BK88" s="263">
        <f t="shared" si="883"/>
        <v>0</v>
      </c>
      <c r="BL88" s="474">
        <v>0</v>
      </c>
      <c r="BM88" s="263">
        <f t="shared" si="884"/>
        <v>0</v>
      </c>
      <c r="BN88" s="474">
        <v>0</v>
      </c>
      <c r="BO88" s="263">
        <f t="shared" si="885"/>
        <v>0</v>
      </c>
      <c r="BP88" s="474">
        <v>0</v>
      </c>
      <c r="BQ88" s="476">
        <f t="shared" si="190"/>
        <v>0</v>
      </c>
      <c r="BR88" s="295">
        <f t="shared" si="733"/>
        <v>0</v>
      </c>
    </row>
    <row r="89" spans="2:70" ht="18" hidden="1" customHeight="1" outlineLevel="2" thickTop="1" thickBot="1">
      <c r="B89" s="210" t="s">
        <v>332</v>
      </c>
      <c r="C89" s="260" t="str">
        <f>IF(VLOOKUP(B89,'Orçamento Detalhado'!$A$11:$I$529,4,)="","",(VLOOKUP(B89,'Orçamento Detalhado'!$A$11:$I$529,4,)))</f>
        <v>Portas de Shaft</v>
      </c>
      <c r="D89" s="261" t="str">
        <f>IF(B89="","",VLOOKUP($B89,'Orçamento Detalhado'!$A$11:$J$529,10,))</f>
        <v/>
      </c>
      <c r="E89" s="262">
        <f t="shared" si="732"/>
        <v>0</v>
      </c>
      <c r="F89" s="478">
        <v>85</v>
      </c>
      <c r="G89" s="263">
        <f t="shared" si="856"/>
        <v>0</v>
      </c>
      <c r="H89" s="264"/>
      <c r="I89" s="263">
        <f t="shared" si="857"/>
        <v>0</v>
      </c>
      <c r="J89" s="474"/>
      <c r="K89" s="263">
        <f t="shared" si="858"/>
        <v>0</v>
      </c>
      <c r="L89" s="474">
        <v>0</v>
      </c>
      <c r="M89" s="263">
        <f t="shared" si="859"/>
        <v>0</v>
      </c>
      <c r="N89" s="474">
        <v>0</v>
      </c>
      <c r="O89" s="263">
        <f t="shared" si="860"/>
        <v>0</v>
      </c>
      <c r="P89" s="474">
        <v>0</v>
      </c>
      <c r="Q89" s="263">
        <f t="shared" si="861"/>
        <v>0</v>
      </c>
      <c r="R89" s="474">
        <v>0</v>
      </c>
      <c r="S89" s="263">
        <f t="shared" si="862"/>
        <v>0</v>
      </c>
      <c r="T89" s="474">
        <v>0</v>
      </c>
      <c r="U89" s="263">
        <f t="shared" si="863"/>
        <v>0</v>
      </c>
      <c r="V89" s="474">
        <v>0</v>
      </c>
      <c r="W89" s="263">
        <f t="shared" si="864"/>
        <v>0</v>
      </c>
      <c r="X89" s="474">
        <v>0</v>
      </c>
      <c r="Y89" s="263">
        <f t="shared" si="865"/>
        <v>0</v>
      </c>
      <c r="Z89" s="474">
        <v>0</v>
      </c>
      <c r="AA89" s="263">
        <f t="shared" si="866"/>
        <v>0</v>
      </c>
      <c r="AB89" s="474"/>
      <c r="AC89" s="263">
        <f t="shared" si="867"/>
        <v>0</v>
      </c>
      <c r="AD89" s="474"/>
      <c r="AE89" s="263">
        <f t="shared" si="837"/>
        <v>0</v>
      </c>
      <c r="AF89" s="474"/>
      <c r="AG89" s="263">
        <f t="shared" si="868"/>
        <v>0</v>
      </c>
      <c r="AH89" s="474"/>
      <c r="AI89" s="263">
        <f t="shared" si="869"/>
        <v>0</v>
      </c>
      <c r="AJ89" s="474">
        <v>0</v>
      </c>
      <c r="AK89" s="263">
        <f t="shared" si="870"/>
        <v>0</v>
      </c>
      <c r="AL89" s="474">
        <v>0</v>
      </c>
      <c r="AM89" s="263">
        <f t="shared" si="871"/>
        <v>0</v>
      </c>
      <c r="AN89" s="474">
        <v>0</v>
      </c>
      <c r="AO89" s="263">
        <f t="shared" si="872"/>
        <v>0</v>
      </c>
      <c r="AP89" s="474">
        <v>0</v>
      </c>
      <c r="AQ89" s="263">
        <f t="shared" si="873"/>
        <v>0</v>
      </c>
      <c r="AR89" s="474">
        <v>0</v>
      </c>
      <c r="AS89" s="263">
        <f t="shared" si="874"/>
        <v>0</v>
      </c>
      <c r="AT89" s="474">
        <v>0</v>
      </c>
      <c r="AU89" s="263">
        <f t="shared" si="875"/>
        <v>0</v>
      </c>
      <c r="AV89" s="474">
        <v>0</v>
      </c>
      <c r="AW89" s="263">
        <f t="shared" si="876"/>
        <v>0</v>
      </c>
      <c r="AX89" s="474">
        <v>0</v>
      </c>
      <c r="AY89" s="263">
        <f t="shared" si="877"/>
        <v>0</v>
      </c>
      <c r="AZ89" s="474">
        <v>0</v>
      </c>
      <c r="BA89" s="263">
        <f t="shared" si="878"/>
        <v>0</v>
      </c>
      <c r="BB89" s="474">
        <v>0</v>
      </c>
      <c r="BC89" s="263">
        <f t="shared" si="879"/>
        <v>0</v>
      </c>
      <c r="BD89" s="474">
        <v>0</v>
      </c>
      <c r="BE89" s="263">
        <f t="shared" si="880"/>
        <v>0</v>
      </c>
      <c r="BF89" s="474">
        <v>0</v>
      </c>
      <c r="BG89" s="263">
        <f t="shared" si="881"/>
        <v>0</v>
      </c>
      <c r="BH89" s="474">
        <v>0</v>
      </c>
      <c r="BI89" s="263">
        <f t="shared" si="882"/>
        <v>0</v>
      </c>
      <c r="BJ89" s="474">
        <v>0</v>
      </c>
      <c r="BK89" s="263">
        <f t="shared" si="883"/>
        <v>0</v>
      </c>
      <c r="BL89" s="474">
        <v>0</v>
      </c>
      <c r="BM89" s="263">
        <f t="shared" si="884"/>
        <v>0</v>
      </c>
      <c r="BN89" s="474">
        <v>0</v>
      </c>
      <c r="BO89" s="263">
        <f t="shared" si="885"/>
        <v>0</v>
      </c>
      <c r="BP89" s="474">
        <v>0</v>
      </c>
      <c r="BQ89" s="476">
        <f t="shared" si="190"/>
        <v>0</v>
      </c>
      <c r="BR89" s="295">
        <f t="shared" si="733"/>
        <v>0</v>
      </c>
    </row>
    <row r="90" spans="2:70" ht="18" hidden="1" customHeight="1" outlineLevel="2" thickTop="1" thickBot="1">
      <c r="B90" s="210" t="s">
        <v>334</v>
      </c>
      <c r="C90" s="260" t="str">
        <f>IF(VLOOKUP(B90,'Orçamento Detalhado'!$A$11:$I$529,4,)="","",(VLOOKUP(B90,'Orçamento Detalhado'!$A$11:$I$529,4,)))</f>
        <v>Área comum - portas</v>
      </c>
      <c r="D90" s="261" t="str">
        <f>IF(B90="","",VLOOKUP($B90,'Orçamento Detalhado'!$A$11:$J$529,10,))</f>
        <v/>
      </c>
      <c r="E90" s="262">
        <f t="shared" si="732"/>
        <v>0</v>
      </c>
      <c r="F90" s="478">
        <v>86</v>
      </c>
      <c r="G90" s="263">
        <f t="shared" ref="G90:G91" si="886">IFERROR($D90*H90,0)</f>
        <v>0</v>
      </c>
      <c r="H90" s="264"/>
      <c r="I90" s="263">
        <f t="shared" ref="I90:I91" si="887">IFERROR($D90*J90,0)</f>
        <v>0</v>
      </c>
      <c r="J90" s="474"/>
      <c r="K90" s="263">
        <f t="shared" ref="K90:K91" si="888">IFERROR($D90*L90,0)</f>
        <v>0</v>
      </c>
      <c r="L90" s="474">
        <v>0</v>
      </c>
      <c r="M90" s="263">
        <f t="shared" ref="M90:M91" si="889">IFERROR($D90*N90,0)</f>
        <v>0</v>
      </c>
      <c r="N90" s="474">
        <v>0</v>
      </c>
      <c r="O90" s="263">
        <f t="shared" ref="O90:O91" si="890">IFERROR($D90*P90,0)</f>
        <v>0</v>
      </c>
      <c r="P90" s="474">
        <v>0</v>
      </c>
      <c r="Q90" s="263">
        <f t="shared" ref="Q90:Q91" si="891">IFERROR($D90*R90,0)</f>
        <v>0</v>
      </c>
      <c r="R90" s="474">
        <v>0</v>
      </c>
      <c r="S90" s="263">
        <f t="shared" ref="S90:S91" si="892">IFERROR($D90*T90,0)</f>
        <v>0</v>
      </c>
      <c r="T90" s="474">
        <v>0</v>
      </c>
      <c r="U90" s="263">
        <f t="shared" ref="U90:U91" si="893">IFERROR($D90*V90,0)</f>
        <v>0</v>
      </c>
      <c r="V90" s="474">
        <v>0</v>
      </c>
      <c r="W90" s="263">
        <f t="shared" ref="W90:W91" si="894">IFERROR($D90*X90,0)</f>
        <v>0</v>
      </c>
      <c r="X90" s="474">
        <v>0</v>
      </c>
      <c r="Y90" s="263">
        <f t="shared" ref="Y90:Y91" si="895">IFERROR($D90*Z90,0)</f>
        <v>0</v>
      </c>
      <c r="Z90" s="474">
        <v>0</v>
      </c>
      <c r="AA90" s="263">
        <f t="shared" ref="AA90:AA91" si="896">IFERROR($D90*AB90,0)</f>
        <v>0</v>
      </c>
      <c r="AB90" s="474"/>
      <c r="AC90" s="263">
        <f t="shared" ref="AC90:AC91" si="897">IFERROR($D90*AD90,0)</f>
        <v>0</v>
      </c>
      <c r="AD90" s="474"/>
      <c r="AE90" s="263">
        <f t="shared" si="837"/>
        <v>0</v>
      </c>
      <c r="AF90" s="474"/>
      <c r="AG90" s="263">
        <f t="shared" ref="AG90:AG91" si="898">IFERROR($D90*AH90,0)</f>
        <v>0</v>
      </c>
      <c r="AH90" s="474"/>
      <c r="AI90" s="263">
        <f t="shared" ref="AI90:AI91" si="899">IFERROR($D90*AJ90,0)</f>
        <v>0</v>
      </c>
      <c r="AJ90" s="474">
        <v>0</v>
      </c>
      <c r="AK90" s="263">
        <f t="shared" ref="AK90:AK91" si="900">IFERROR($D90*AL90,0)</f>
        <v>0</v>
      </c>
      <c r="AL90" s="474">
        <v>0</v>
      </c>
      <c r="AM90" s="263">
        <f t="shared" ref="AM90:AM91" si="901">IFERROR($D90*AN90,0)</f>
        <v>0</v>
      </c>
      <c r="AN90" s="474">
        <v>0</v>
      </c>
      <c r="AO90" s="263">
        <f t="shared" ref="AO90:AO91" si="902">IFERROR($D90*AP90,0)</f>
        <v>0</v>
      </c>
      <c r="AP90" s="474">
        <v>0</v>
      </c>
      <c r="AQ90" s="263">
        <f t="shared" ref="AQ90:AQ91" si="903">IFERROR($D90*AR90,0)</f>
        <v>0</v>
      </c>
      <c r="AR90" s="474">
        <v>0</v>
      </c>
      <c r="AS90" s="263">
        <f t="shared" ref="AS90:AS91" si="904">IFERROR($D90*AT90,0)</f>
        <v>0</v>
      </c>
      <c r="AT90" s="474">
        <v>0</v>
      </c>
      <c r="AU90" s="263">
        <f t="shared" ref="AU90:AU91" si="905">IFERROR($D90*AV90,0)</f>
        <v>0</v>
      </c>
      <c r="AV90" s="474">
        <v>0</v>
      </c>
      <c r="AW90" s="263">
        <f t="shared" ref="AW90:AW91" si="906">IFERROR($D90*AX90,0)</f>
        <v>0</v>
      </c>
      <c r="AX90" s="474">
        <v>0</v>
      </c>
      <c r="AY90" s="263">
        <f t="shared" ref="AY90:AY91" si="907">IFERROR($D90*AZ90,0)</f>
        <v>0</v>
      </c>
      <c r="AZ90" s="474">
        <v>0</v>
      </c>
      <c r="BA90" s="263">
        <f t="shared" ref="BA90:BA91" si="908">IFERROR($D90*BB90,0)</f>
        <v>0</v>
      </c>
      <c r="BB90" s="474">
        <v>0</v>
      </c>
      <c r="BC90" s="263">
        <f t="shared" ref="BC90:BC91" si="909">IFERROR($D90*BD90,0)</f>
        <v>0</v>
      </c>
      <c r="BD90" s="474">
        <v>0</v>
      </c>
      <c r="BE90" s="263">
        <f t="shared" ref="BE90:BE91" si="910">IFERROR($D90*BF90,0)</f>
        <v>0</v>
      </c>
      <c r="BF90" s="474">
        <v>0</v>
      </c>
      <c r="BG90" s="263">
        <f t="shared" ref="BG90:BG91" si="911">IFERROR($D90*BH90,0)</f>
        <v>0</v>
      </c>
      <c r="BH90" s="474">
        <v>0</v>
      </c>
      <c r="BI90" s="263">
        <f t="shared" ref="BI90:BI91" si="912">IFERROR($D90*BJ90,0)</f>
        <v>0</v>
      </c>
      <c r="BJ90" s="474">
        <v>0</v>
      </c>
      <c r="BK90" s="263">
        <f t="shared" ref="BK90:BK91" si="913">IFERROR($D90*BL90,0)</f>
        <v>0</v>
      </c>
      <c r="BL90" s="474">
        <v>0</v>
      </c>
      <c r="BM90" s="263">
        <f t="shared" ref="BM90:BM91" si="914">IFERROR($D90*BN90,0)</f>
        <v>0</v>
      </c>
      <c r="BN90" s="474">
        <v>0</v>
      </c>
      <c r="BO90" s="263">
        <f t="shared" ref="BO90:BO91" si="915">IFERROR($D90*BP90,0)</f>
        <v>0</v>
      </c>
      <c r="BP90" s="474">
        <v>0</v>
      </c>
      <c r="BQ90" s="476">
        <f t="shared" si="190"/>
        <v>0</v>
      </c>
      <c r="BR90" s="295">
        <f t="shared" si="733"/>
        <v>0</v>
      </c>
    </row>
    <row r="91" spans="2:70" ht="18" hidden="1" customHeight="1" outlineLevel="2" thickTop="1" thickBot="1">
      <c r="B91" s="210" t="s">
        <v>336</v>
      </c>
      <c r="C91" s="260" t="str">
        <f>IF(VLOOKUP(B91,'Orçamento Detalhado'!$A$11:$I$529,4,)="","",(VLOOKUP(B91,'Orçamento Detalhado'!$A$11:$I$529,4,)))</f>
        <v>Área comum - janelas</v>
      </c>
      <c r="D91" s="261" t="str">
        <f>IF(B91="","",VLOOKUP($B91,'Orçamento Detalhado'!$A$11:$J$529,10,))</f>
        <v/>
      </c>
      <c r="E91" s="262">
        <f t="shared" si="732"/>
        <v>0</v>
      </c>
      <c r="F91" s="478">
        <v>87</v>
      </c>
      <c r="G91" s="263">
        <f t="shared" si="886"/>
        <v>0</v>
      </c>
      <c r="H91" s="264"/>
      <c r="I91" s="263">
        <f t="shared" si="887"/>
        <v>0</v>
      </c>
      <c r="J91" s="474"/>
      <c r="K91" s="263">
        <f t="shared" si="888"/>
        <v>0</v>
      </c>
      <c r="L91" s="474">
        <v>0</v>
      </c>
      <c r="M91" s="263">
        <f t="shared" si="889"/>
        <v>0</v>
      </c>
      <c r="N91" s="474">
        <v>0</v>
      </c>
      <c r="O91" s="263">
        <f t="shared" si="890"/>
        <v>0</v>
      </c>
      <c r="P91" s="474">
        <v>0</v>
      </c>
      <c r="Q91" s="263">
        <f t="shared" si="891"/>
        <v>0</v>
      </c>
      <c r="R91" s="474">
        <v>0</v>
      </c>
      <c r="S91" s="263">
        <f t="shared" si="892"/>
        <v>0</v>
      </c>
      <c r="T91" s="474">
        <v>0</v>
      </c>
      <c r="U91" s="263">
        <f t="shared" si="893"/>
        <v>0</v>
      </c>
      <c r="V91" s="474">
        <v>0</v>
      </c>
      <c r="W91" s="263">
        <f t="shared" si="894"/>
        <v>0</v>
      </c>
      <c r="X91" s="474">
        <v>0</v>
      </c>
      <c r="Y91" s="263">
        <f t="shared" si="895"/>
        <v>0</v>
      </c>
      <c r="Z91" s="474">
        <v>0</v>
      </c>
      <c r="AA91" s="263">
        <f t="shared" si="896"/>
        <v>0</v>
      </c>
      <c r="AB91" s="474"/>
      <c r="AC91" s="263">
        <f t="shared" si="897"/>
        <v>0</v>
      </c>
      <c r="AD91" s="474"/>
      <c r="AE91" s="263">
        <f t="shared" si="837"/>
        <v>0</v>
      </c>
      <c r="AF91" s="474"/>
      <c r="AG91" s="263">
        <f t="shared" si="898"/>
        <v>0</v>
      </c>
      <c r="AH91" s="474"/>
      <c r="AI91" s="263">
        <f t="shared" si="899"/>
        <v>0</v>
      </c>
      <c r="AJ91" s="474">
        <v>0</v>
      </c>
      <c r="AK91" s="263">
        <f t="shared" si="900"/>
        <v>0</v>
      </c>
      <c r="AL91" s="474">
        <v>0</v>
      </c>
      <c r="AM91" s="263">
        <f t="shared" si="901"/>
        <v>0</v>
      </c>
      <c r="AN91" s="474">
        <v>0</v>
      </c>
      <c r="AO91" s="263">
        <f t="shared" si="902"/>
        <v>0</v>
      </c>
      <c r="AP91" s="474">
        <v>0</v>
      </c>
      <c r="AQ91" s="263">
        <f t="shared" si="903"/>
        <v>0</v>
      </c>
      <c r="AR91" s="474">
        <v>0</v>
      </c>
      <c r="AS91" s="263">
        <f t="shared" si="904"/>
        <v>0</v>
      </c>
      <c r="AT91" s="474">
        <v>0</v>
      </c>
      <c r="AU91" s="263">
        <f t="shared" si="905"/>
        <v>0</v>
      </c>
      <c r="AV91" s="474">
        <v>0</v>
      </c>
      <c r="AW91" s="263">
        <f t="shared" si="906"/>
        <v>0</v>
      </c>
      <c r="AX91" s="474">
        <v>0</v>
      </c>
      <c r="AY91" s="263">
        <f t="shared" si="907"/>
        <v>0</v>
      </c>
      <c r="AZ91" s="474">
        <v>0</v>
      </c>
      <c r="BA91" s="263">
        <f t="shared" si="908"/>
        <v>0</v>
      </c>
      <c r="BB91" s="474">
        <v>0</v>
      </c>
      <c r="BC91" s="263">
        <f t="shared" si="909"/>
        <v>0</v>
      </c>
      <c r="BD91" s="474">
        <v>0</v>
      </c>
      <c r="BE91" s="263">
        <f t="shared" si="910"/>
        <v>0</v>
      </c>
      <c r="BF91" s="474">
        <v>0</v>
      </c>
      <c r="BG91" s="263">
        <f t="shared" si="911"/>
        <v>0</v>
      </c>
      <c r="BH91" s="474">
        <v>0</v>
      </c>
      <c r="BI91" s="263">
        <f t="shared" si="912"/>
        <v>0</v>
      </c>
      <c r="BJ91" s="474">
        <v>0</v>
      </c>
      <c r="BK91" s="263">
        <f t="shared" si="913"/>
        <v>0</v>
      </c>
      <c r="BL91" s="474">
        <v>0</v>
      </c>
      <c r="BM91" s="263">
        <f t="shared" si="914"/>
        <v>0</v>
      </c>
      <c r="BN91" s="474">
        <v>0</v>
      </c>
      <c r="BO91" s="263">
        <f t="shared" si="915"/>
        <v>0</v>
      </c>
      <c r="BP91" s="474">
        <v>0</v>
      </c>
      <c r="BQ91" s="476">
        <f t="shared" si="190"/>
        <v>0</v>
      </c>
      <c r="BR91" s="295">
        <f t="shared" si="733"/>
        <v>0</v>
      </c>
    </row>
    <row r="92" spans="2:70" ht="18" hidden="1" customHeight="1" outlineLevel="2" thickTop="1" thickBot="1">
      <c r="B92" s="210" t="s">
        <v>338</v>
      </c>
      <c r="C92" s="260" t="str">
        <f>IF(VLOOKUP(B92,'Orçamento Detalhado'!$A$11:$I$529,4,)="","",(VLOOKUP(B92,'Orçamento Detalhado'!$A$11:$I$529,4,)))</f>
        <v/>
      </c>
      <c r="D92" s="261" t="str">
        <f>IF(B92="","",VLOOKUP($B92,'Orçamento Detalhado'!$A$11:$J$529,10,))</f>
        <v/>
      </c>
      <c r="E92" s="262">
        <f t="shared" si="732"/>
        <v>0</v>
      </c>
      <c r="F92" s="478">
        <v>88</v>
      </c>
      <c r="G92" s="263">
        <f t="shared" si="856"/>
        <v>0</v>
      </c>
      <c r="H92" s="264"/>
      <c r="I92" s="263">
        <f t="shared" si="857"/>
        <v>0</v>
      </c>
      <c r="J92" s="474"/>
      <c r="K92" s="263">
        <f t="shared" si="858"/>
        <v>0</v>
      </c>
      <c r="L92" s="474">
        <v>0</v>
      </c>
      <c r="M92" s="263">
        <f t="shared" si="859"/>
        <v>0</v>
      </c>
      <c r="N92" s="474">
        <v>0</v>
      </c>
      <c r="O92" s="263">
        <f t="shared" si="860"/>
        <v>0</v>
      </c>
      <c r="P92" s="474">
        <v>0</v>
      </c>
      <c r="Q92" s="263">
        <f t="shared" si="861"/>
        <v>0</v>
      </c>
      <c r="R92" s="474">
        <v>0</v>
      </c>
      <c r="S92" s="263">
        <f t="shared" si="862"/>
        <v>0</v>
      </c>
      <c r="T92" s="474">
        <v>0</v>
      </c>
      <c r="U92" s="263">
        <f t="shared" si="863"/>
        <v>0</v>
      </c>
      <c r="V92" s="474">
        <v>0</v>
      </c>
      <c r="W92" s="263">
        <f t="shared" si="864"/>
        <v>0</v>
      </c>
      <c r="X92" s="474">
        <v>0</v>
      </c>
      <c r="Y92" s="263">
        <f t="shared" si="865"/>
        <v>0</v>
      </c>
      <c r="Z92" s="474">
        <v>0</v>
      </c>
      <c r="AA92" s="263">
        <f t="shared" si="866"/>
        <v>0</v>
      </c>
      <c r="AB92" s="474"/>
      <c r="AC92" s="263">
        <f t="shared" si="867"/>
        <v>0</v>
      </c>
      <c r="AD92" s="474"/>
      <c r="AE92" s="263">
        <f t="shared" si="837"/>
        <v>0</v>
      </c>
      <c r="AF92" s="474"/>
      <c r="AG92" s="263">
        <f t="shared" si="868"/>
        <v>0</v>
      </c>
      <c r="AH92" s="474"/>
      <c r="AI92" s="263">
        <f t="shared" si="869"/>
        <v>0</v>
      </c>
      <c r="AJ92" s="474">
        <v>0</v>
      </c>
      <c r="AK92" s="263">
        <f t="shared" si="870"/>
        <v>0</v>
      </c>
      <c r="AL92" s="474">
        <v>0</v>
      </c>
      <c r="AM92" s="263">
        <f t="shared" si="871"/>
        <v>0</v>
      </c>
      <c r="AN92" s="474">
        <v>0</v>
      </c>
      <c r="AO92" s="263">
        <f t="shared" si="872"/>
        <v>0</v>
      </c>
      <c r="AP92" s="474">
        <v>0</v>
      </c>
      <c r="AQ92" s="263">
        <f t="shared" si="873"/>
        <v>0</v>
      </c>
      <c r="AR92" s="474">
        <v>0</v>
      </c>
      <c r="AS92" s="263">
        <f t="shared" si="874"/>
        <v>0</v>
      </c>
      <c r="AT92" s="474">
        <v>0</v>
      </c>
      <c r="AU92" s="263">
        <f t="shared" si="875"/>
        <v>0</v>
      </c>
      <c r="AV92" s="474">
        <v>0</v>
      </c>
      <c r="AW92" s="263">
        <f t="shared" si="876"/>
        <v>0</v>
      </c>
      <c r="AX92" s="474">
        <v>0</v>
      </c>
      <c r="AY92" s="263">
        <f t="shared" si="877"/>
        <v>0</v>
      </c>
      <c r="AZ92" s="474">
        <v>0</v>
      </c>
      <c r="BA92" s="263">
        <f t="shared" si="878"/>
        <v>0</v>
      </c>
      <c r="BB92" s="474">
        <v>0</v>
      </c>
      <c r="BC92" s="263">
        <f t="shared" si="879"/>
        <v>0</v>
      </c>
      <c r="BD92" s="474">
        <v>0</v>
      </c>
      <c r="BE92" s="263">
        <f t="shared" si="880"/>
        <v>0</v>
      </c>
      <c r="BF92" s="474">
        <v>0</v>
      </c>
      <c r="BG92" s="263">
        <f t="shared" si="881"/>
        <v>0</v>
      </c>
      <c r="BH92" s="474">
        <v>0</v>
      </c>
      <c r="BI92" s="263">
        <f t="shared" si="882"/>
        <v>0</v>
      </c>
      <c r="BJ92" s="474">
        <v>0</v>
      </c>
      <c r="BK92" s="263">
        <f t="shared" si="883"/>
        <v>0</v>
      </c>
      <c r="BL92" s="474">
        <v>0</v>
      </c>
      <c r="BM92" s="263">
        <f t="shared" si="884"/>
        <v>0</v>
      </c>
      <c r="BN92" s="474">
        <v>0</v>
      </c>
      <c r="BO92" s="263">
        <f t="shared" si="885"/>
        <v>0</v>
      </c>
      <c r="BP92" s="474">
        <v>0</v>
      </c>
      <c r="BQ92" s="476">
        <f t="shared" si="190"/>
        <v>0</v>
      </c>
      <c r="BR92" s="295">
        <f t="shared" si="733"/>
        <v>0</v>
      </c>
    </row>
    <row r="93" spans="2:70" ht="18" hidden="1" customHeight="1" outlineLevel="2" thickTop="1" thickBot="1">
      <c r="B93" s="210" t="s">
        <v>339</v>
      </c>
      <c r="C93" s="260" t="str">
        <f>IF(VLOOKUP(B93,'Orçamento Detalhado'!$A$11:$I$529,4,)="","",(VLOOKUP(B93,'Orçamento Detalhado'!$A$11:$I$529,4,)))</f>
        <v/>
      </c>
      <c r="D93" s="261" t="str">
        <f>IF(B93="","",VLOOKUP($B93,'Orçamento Detalhado'!$A$11:$J$529,10,))</f>
        <v/>
      </c>
      <c r="E93" s="262">
        <f t="shared" si="732"/>
        <v>0</v>
      </c>
      <c r="F93" s="478">
        <v>89</v>
      </c>
      <c r="G93" s="263">
        <f t="shared" si="856"/>
        <v>0</v>
      </c>
      <c r="H93" s="264"/>
      <c r="I93" s="263">
        <f t="shared" si="857"/>
        <v>0</v>
      </c>
      <c r="J93" s="474"/>
      <c r="K93" s="263">
        <f t="shared" si="858"/>
        <v>0</v>
      </c>
      <c r="L93" s="474">
        <v>0</v>
      </c>
      <c r="M93" s="263">
        <f t="shared" si="859"/>
        <v>0</v>
      </c>
      <c r="N93" s="474">
        <v>0</v>
      </c>
      <c r="O93" s="263">
        <f t="shared" si="860"/>
        <v>0</v>
      </c>
      <c r="P93" s="474">
        <v>0</v>
      </c>
      <c r="Q93" s="263">
        <f t="shared" si="861"/>
        <v>0</v>
      </c>
      <c r="R93" s="474">
        <v>0</v>
      </c>
      <c r="S93" s="263">
        <f t="shared" si="862"/>
        <v>0</v>
      </c>
      <c r="T93" s="474">
        <v>0</v>
      </c>
      <c r="U93" s="263">
        <f t="shared" si="863"/>
        <v>0</v>
      </c>
      <c r="V93" s="474">
        <v>0</v>
      </c>
      <c r="W93" s="263">
        <f t="shared" si="864"/>
        <v>0</v>
      </c>
      <c r="X93" s="474">
        <v>0</v>
      </c>
      <c r="Y93" s="263">
        <f t="shared" si="865"/>
        <v>0</v>
      </c>
      <c r="Z93" s="474">
        <v>0</v>
      </c>
      <c r="AA93" s="263">
        <f t="shared" si="866"/>
        <v>0</v>
      </c>
      <c r="AB93" s="474"/>
      <c r="AC93" s="263">
        <f t="shared" si="867"/>
        <v>0</v>
      </c>
      <c r="AD93" s="474"/>
      <c r="AE93" s="263">
        <f t="shared" ref="AE93:AE97" si="916">IFERROR($D93*AF93,0)</f>
        <v>0</v>
      </c>
      <c r="AF93" s="474"/>
      <c r="AG93" s="263">
        <f t="shared" si="868"/>
        <v>0</v>
      </c>
      <c r="AH93" s="474"/>
      <c r="AI93" s="263">
        <f t="shared" si="869"/>
        <v>0</v>
      </c>
      <c r="AJ93" s="474">
        <v>0</v>
      </c>
      <c r="AK93" s="263">
        <f t="shared" si="870"/>
        <v>0</v>
      </c>
      <c r="AL93" s="474">
        <v>0</v>
      </c>
      <c r="AM93" s="263">
        <f t="shared" si="871"/>
        <v>0</v>
      </c>
      <c r="AN93" s="474">
        <v>0</v>
      </c>
      <c r="AO93" s="263">
        <f t="shared" si="872"/>
        <v>0</v>
      </c>
      <c r="AP93" s="474">
        <v>0</v>
      </c>
      <c r="AQ93" s="263">
        <f t="shared" si="873"/>
        <v>0</v>
      </c>
      <c r="AR93" s="474">
        <v>0</v>
      </c>
      <c r="AS93" s="263">
        <f t="shared" si="874"/>
        <v>0</v>
      </c>
      <c r="AT93" s="474">
        <v>0</v>
      </c>
      <c r="AU93" s="263">
        <f t="shared" si="875"/>
        <v>0</v>
      </c>
      <c r="AV93" s="474">
        <v>0</v>
      </c>
      <c r="AW93" s="263">
        <f t="shared" si="876"/>
        <v>0</v>
      </c>
      <c r="AX93" s="474">
        <v>0</v>
      </c>
      <c r="AY93" s="263">
        <f t="shared" si="877"/>
        <v>0</v>
      </c>
      <c r="AZ93" s="474">
        <v>0</v>
      </c>
      <c r="BA93" s="263">
        <f t="shared" si="878"/>
        <v>0</v>
      </c>
      <c r="BB93" s="474">
        <v>0</v>
      </c>
      <c r="BC93" s="263">
        <f t="shared" si="879"/>
        <v>0</v>
      </c>
      <c r="BD93" s="474">
        <v>0</v>
      </c>
      <c r="BE93" s="263">
        <f t="shared" si="880"/>
        <v>0</v>
      </c>
      <c r="BF93" s="474">
        <v>0</v>
      </c>
      <c r="BG93" s="263">
        <f t="shared" si="881"/>
        <v>0</v>
      </c>
      <c r="BH93" s="474">
        <v>0</v>
      </c>
      <c r="BI93" s="263">
        <f t="shared" si="882"/>
        <v>0</v>
      </c>
      <c r="BJ93" s="474">
        <v>0</v>
      </c>
      <c r="BK93" s="263">
        <f t="shared" si="883"/>
        <v>0</v>
      </c>
      <c r="BL93" s="474">
        <v>0</v>
      </c>
      <c r="BM93" s="263">
        <f t="shared" si="884"/>
        <v>0</v>
      </c>
      <c r="BN93" s="474">
        <v>0</v>
      </c>
      <c r="BO93" s="263">
        <f t="shared" si="885"/>
        <v>0</v>
      </c>
      <c r="BP93" s="474">
        <v>0</v>
      </c>
      <c r="BQ93" s="476">
        <f t="shared" si="190"/>
        <v>0</v>
      </c>
      <c r="BR93" s="295">
        <f t="shared" si="733"/>
        <v>0</v>
      </c>
    </row>
    <row r="94" spans="2:70" ht="18" hidden="1" customHeight="1" outlineLevel="2" thickTop="1" thickBot="1">
      <c r="B94" s="210" t="s">
        <v>340</v>
      </c>
      <c r="C94" s="260" t="str">
        <f>IF(VLOOKUP(B94,'Orçamento Detalhado'!$A$11:$I$529,4,)="","",(VLOOKUP(B94,'Orçamento Detalhado'!$A$11:$I$529,4,)))</f>
        <v/>
      </c>
      <c r="D94" s="261" t="str">
        <f>IF(B94="","",VLOOKUP($B94,'Orçamento Detalhado'!$A$11:$J$529,10,))</f>
        <v/>
      </c>
      <c r="E94" s="262">
        <f t="shared" si="732"/>
        <v>0</v>
      </c>
      <c r="F94" s="478">
        <v>90</v>
      </c>
      <c r="G94" s="263">
        <f t="shared" ref="G94:G97" si="917">IFERROR($D94*H94,0)</f>
        <v>0</v>
      </c>
      <c r="H94" s="264"/>
      <c r="I94" s="263">
        <f t="shared" ref="I94:I97" si="918">IFERROR($D94*J94,0)</f>
        <v>0</v>
      </c>
      <c r="J94" s="474"/>
      <c r="K94" s="263">
        <f t="shared" ref="K94:K97" si="919">IFERROR($D94*L94,0)</f>
        <v>0</v>
      </c>
      <c r="L94" s="474">
        <v>0</v>
      </c>
      <c r="M94" s="263">
        <f t="shared" ref="M94:M97" si="920">IFERROR($D94*N94,0)</f>
        <v>0</v>
      </c>
      <c r="N94" s="474">
        <v>0</v>
      </c>
      <c r="O94" s="263">
        <f t="shared" ref="O94:O97" si="921">IFERROR($D94*P94,0)</f>
        <v>0</v>
      </c>
      <c r="P94" s="474">
        <v>0</v>
      </c>
      <c r="Q94" s="263">
        <f t="shared" ref="Q94:Q97" si="922">IFERROR($D94*R94,0)</f>
        <v>0</v>
      </c>
      <c r="R94" s="474">
        <v>0</v>
      </c>
      <c r="S94" s="263">
        <f t="shared" ref="S94:S97" si="923">IFERROR($D94*T94,0)</f>
        <v>0</v>
      </c>
      <c r="T94" s="474">
        <v>0</v>
      </c>
      <c r="U94" s="263">
        <f t="shared" ref="U94:U97" si="924">IFERROR($D94*V94,0)</f>
        <v>0</v>
      </c>
      <c r="V94" s="474">
        <v>0</v>
      </c>
      <c r="W94" s="263">
        <f t="shared" ref="W94:W97" si="925">IFERROR($D94*X94,0)</f>
        <v>0</v>
      </c>
      <c r="X94" s="474">
        <v>0</v>
      </c>
      <c r="Y94" s="263">
        <f t="shared" ref="Y94:Y97" si="926">IFERROR($D94*Z94,0)</f>
        <v>0</v>
      </c>
      <c r="Z94" s="474">
        <v>0</v>
      </c>
      <c r="AA94" s="263">
        <f t="shared" ref="AA94:AA97" si="927">IFERROR($D94*AB94,0)</f>
        <v>0</v>
      </c>
      <c r="AB94" s="474"/>
      <c r="AC94" s="263">
        <f t="shared" ref="AC94:AC97" si="928">IFERROR($D94*AD94,0)</f>
        <v>0</v>
      </c>
      <c r="AD94" s="474"/>
      <c r="AE94" s="263">
        <f t="shared" si="916"/>
        <v>0</v>
      </c>
      <c r="AF94" s="474"/>
      <c r="AG94" s="263">
        <f t="shared" ref="AG94:AG97" si="929">IFERROR($D94*AH94,0)</f>
        <v>0</v>
      </c>
      <c r="AH94" s="474"/>
      <c r="AI94" s="263">
        <f t="shared" ref="AI94:AI97" si="930">IFERROR($D94*AJ94,0)</f>
        <v>0</v>
      </c>
      <c r="AJ94" s="474">
        <v>0</v>
      </c>
      <c r="AK94" s="263">
        <f t="shared" ref="AK94:AK97" si="931">IFERROR($D94*AL94,0)</f>
        <v>0</v>
      </c>
      <c r="AL94" s="474">
        <v>0</v>
      </c>
      <c r="AM94" s="263">
        <f t="shared" ref="AM94:AM97" si="932">IFERROR($D94*AN94,0)</f>
        <v>0</v>
      </c>
      <c r="AN94" s="474">
        <v>0</v>
      </c>
      <c r="AO94" s="263">
        <f t="shared" ref="AO94:AO97" si="933">IFERROR($D94*AP94,0)</f>
        <v>0</v>
      </c>
      <c r="AP94" s="474">
        <v>0</v>
      </c>
      <c r="AQ94" s="263">
        <f t="shared" ref="AQ94:AQ97" si="934">IFERROR($D94*AR94,0)</f>
        <v>0</v>
      </c>
      <c r="AR94" s="474">
        <v>0</v>
      </c>
      <c r="AS94" s="263">
        <f t="shared" ref="AS94:AS97" si="935">IFERROR($D94*AT94,0)</f>
        <v>0</v>
      </c>
      <c r="AT94" s="474">
        <v>0</v>
      </c>
      <c r="AU94" s="263">
        <f t="shared" ref="AU94:AU97" si="936">IFERROR($D94*AV94,0)</f>
        <v>0</v>
      </c>
      <c r="AV94" s="474">
        <v>0</v>
      </c>
      <c r="AW94" s="263">
        <f t="shared" ref="AW94:AW97" si="937">IFERROR($D94*AX94,0)</f>
        <v>0</v>
      </c>
      <c r="AX94" s="474">
        <v>0</v>
      </c>
      <c r="AY94" s="263">
        <f t="shared" ref="AY94:AY97" si="938">IFERROR($D94*AZ94,0)</f>
        <v>0</v>
      </c>
      <c r="AZ94" s="474">
        <v>0</v>
      </c>
      <c r="BA94" s="263">
        <f t="shared" ref="BA94:BA97" si="939">IFERROR($D94*BB94,0)</f>
        <v>0</v>
      </c>
      <c r="BB94" s="474">
        <v>0</v>
      </c>
      <c r="BC94" s="263">
        <f t="shared" ref="BC94:BC97" si="940">IFERROR($D94*BD94,0)</f>
        <v>0</v>
      </c>
      <c r="BD94" s="474">
        <v>0</v>
      </c>
      <c r="BE94" s="263">
        <f t="shared" ref="BE94:BE97" si="941">IFERROR($D94*BF94,0)</f>
        <v>0</v>
      </c>
      <c r="BF94" s="474">
        <v>0</v>
      </c>
      <c r="BG94" s="263">
        <f t="shared" ref="BG94:BG97" si="942">IFERROR($D94*BH94,0)</f>
        <v>0</v>
      </c>
      <c r="BH94" s="474">
        <v>0</v>
      </c>
      <c r="BI94" s="263">
        <f t="shared" ref="BI94:BI97" si="943">IFERROR($D94*BJ94,0)</f>
        <v>0</v>
      </c>
      <c r="BJ94" s="474">
        <v>0</v>
      </c>
      <c r="BK94" s="263">
        <f t="shared" ref="BK94:BK97" si="944">IFERROR($D94*BL94,0)</f>
        <v>0</v>
      </c>
      <c r="BL94" s="474">
        <v>0</v>
      </c>
      <c r="BM94" s="263">
        <f t="shared" ref="BM94:BM97" si="945">IFERROR($D94*BN94,0)</f>
        <v>0</v>
      </c>
      <c r="BN94" s="474">
        <v>0</v>
      </c>
      <c r="BO94" s="263">
        <f t="shared" ref="BO94:BO97" si="946">IFERROR($D94*BP94,0)</f>
        <v>0</v>
      </c>
      <c r="BP94" s="474">
        <v>0</v>
      </c>
      <c r="BQ94" s="476">
        <f t="shared" ref="BQ94:BQ97" si="947">SUM(BN94,BL94,BJ94,BH94,BF94,BD94,BB94,AZ94,AX94,AV94,AT94,AR94,AP94,AN94,AL94,AJ94,AH94,AF94,AD94,AB94,Z94,X94,V94,T94,R94,P94,N94,L94,J94,H94,BP94)</f>
        <v>0</v>
      </c>
      <c r="BR94" s="295">
        <f t="shared" si="733"/>
        <v>0</v>
      </c>
    </row>
    <row r="95" spans="2:70" ht="18" hidden="1" customHeight="1" outlineLevel="2" thickTop="1" thickBot="1">
      <c r="B95" s="210" t="s">
        <v>341</v>
      </c>
      <c r="C95" s="260" t="str">
        <f>IF(VLOOKUP(B95,'Orçamento Detalhado'!$A$11:$I$529,4,)="","",(VLOOKUP(B95,'Orçamento Detalhado'!$A$11:$I$529,4,)))</f>
        <v/>
      </c>
      <c r="D95" s="261" t="str">
        <f>IF(B95="","",VLOOKUP($B95,'Orçamento Detalhado'!$A$11:$J$529,10,))</f>
        <v/>
      </c>
      <c r="E95" s="262">
        <f t="shared" si="732"/>
        <v>0</v>
      </c>
      <c r="F95" s="478">
        <v>91</v>
      </c>
      <c r="G95" s="263">
        <f t="shared" si="917"/>
        <v>0</v>
      </c>
      <c r="H95" s="264"/>
      <c r="I95" s="263">
        <f t="shared" si="918"/>
        <v>0</v>
      </c>
      <c r="J95" s="474"/>
      <c r="K95" s="263">
        <f t="shared" si="919"/>
        <v>0</v>
      </c>
      <c r="L95" s="474">
        <v>0</v>
      </c>
      <c r="M95" s="263">
        <f t="shared" si="920"/>
        <v>0</v>
      </c>
      <c r="N95" s="474">
        <v>0</v>
      </c>
      <c r="O95" s="263">
        <f t="shared" si="921"/>
        <v>0</v>
      </c>
      <c r="P95" s="474">
        <v>0</v>
      </c>
      <c r="Q95" s="263">
        <f t="shared" si="922"/>
        <v>0</v>
      </c>
      <c r="R95" s="474">
        <v>0</v>
      </c>
      <c r="S95" s="263">
        <f t="shared" si="923"/>
        <v>0</v>
      </c>
      <c r="T95" s="474">
        <v>0</v>
      </c>
      <c r="U95" s="263">
        <f t="shared" si="924"/>
        <v>0</v>
      </c>
      <c r="V95" s="474">
        <v>0</v>
      </c>
      <c r="W95" s="263">
        <f t="shared" si="925"/>
        <v>0</v>
      </c>
      <c r="X95" s="474">
        <v>0</v>
      </c>
      <c r="Y95" s="263">
        <f t="shared" si="926"/>
        <v>0</v>
      </c>
      <c r="Z95" s="474">
        <v>0</v>
      </c>
      <c r="AA95" s="263">
        <f t="shared" si="927"/>
        <v>0</v>
      </c>
      <c r="AB95" s="474"/>
      <c r="AC95" s="263">
        <f t="shared" si="928"/>
        <v>0</v>
      </c>
      <c r="AD95" s="474"/>
      <c r="AE95" s="263">
        <f t="shared" si="916"/>
        <v>0</v>
      </c>
      <c r="AF95" s="474"/>
      <c r="AG95" s="263">
        <f t="shared" si="929"/>
        <v>0</v>
      </c>
      <c r="AH95" s="474"/>
      <c r="AI95" s="263">
        <f t="shared" si="930"/>
        <v>0</v>
      </c>
      <c r="AJ95" s="474">
        <v>0</v>
      </c>
      <c r="AK95" s="263">
        <f t="shared" si="931"/>
        <v>0</v>
      </c>
      <c r="AL95" s="474">
        <v>0</v>
      </c>
      <c r="AM95" s="263">
        <f t="shared" si="932"/>
        <v>0</v>
      </c>
      <c r="AN95" s="474">
        <v>0</v>
      </c>
      <c r="AO95" s="263">
        <f t="shared" si="933"/>
        <v>0</v>
      </c>
      <c r="AP95" s="474">
        <v>0</v>
      </c>
      <c r="AQ95" s="263">
        <f t="shared" si="934"/>
        <v>0</v>
      </c>
      <c r="AR95" s="474">
        <v>0</v>
      </c>
      <c r="AS95" s="263">
        <f t="shared" si="935"/>
        <v>0</v>
      </c>
      <c r="AT95" s="474">
        <v>0</v>
      </c>
      <c r="AU95" s="263">
        <f t="shared" si="936"/>
        <v>0</v>
      </c>
      <c r="AV95" s="474">
        <v>0</v>
      </c>
      <c r="AW95" s="263">
        <f t="shared" si="937"/>
        <v>0</v>
      </c>
      <c r="AX95" s="474">
        <v>0</v>
      </c>
      <c r="AY95" s="263">
        <f t="shared" si="938"/>
        <v>0</v>
      </c>
      <c r="AZ95" s="474">
        <v>0</v>
      </c>
      <c r="BA95" s="263">
        <f t="shared" si="939"/>
        <v>0</v>
      </c>
      <c r="BB95" s="474">
        <v>0</v>
      </c>
      <c r="BC95" s="263">
        <f t="shared" si="940"/>
        <v>0</v>
      </c>
      <c r="BD95" s="474">
        <v>0</v>
      </c>
      <c r="BE95" s="263">
        <f t="shared" si="941"/>
        <v>0</v>
      </c>
      <c r="BF95" s="474">
        <v>0</v>
      </c>
      <c r="BG95" s="263">
        <f t="shared" si="942"/>
        <v>0</v>
      </c>
      <c r="BH95" s="474">
        <v>0</v>
      </c>
      <c r="BI95" s="263">
        <f t="shared" si="943"/>
        <v>0</v>
      </c>
      <c r="BJ95" s="474">
        <v>0</v>
      </c>
      <c r="BK95" s="263">
        <f t="shared" si="944"/>
        <v>0</v>
      </c>
      <c r="BL95" s="474">
        <v>0</v>
      </c>
      <c r="BM95" s="263">
        <f t="shared" si="945"/>
        <v>0</v>
      </c>
      <c r="BN95" s="474">
        <v>0</v>
      </c>
      <c r="BO95" s="263">
        <f t="shared" si="946"/>
        <v>0</v>
      </c>
      <c r="BP95" s="474">
        <v>0</v>
      </c>
      <c r="BQ95" s="476">
        <f t="shared" si="947"/>
        <v>0</v>
      </c>
      <c r="BR95" s="295">
        <f t="shared" si="733"/>
        <v>0</v>
      </c>
    </row>
    <row r="96" spans="2:70" ht="18" hidden="1" customHeight="1" outlineLevel="2" thickTop="1" thickBot="1">
      <c r="B96" s="210" t="s">
        <v>342</v>
      </c>
      <c r="C96" s="260" t="str">
        <f>IF(VLOOKUP(B96,'Orçamento Detalhado'!$A$11:$I$529,4,)="","",(VLOOKUP(B96,'Orçamento Detalhado'!$A$11:$I$529,4,)))</f>
        <v/>
      </c>
      <c r="D96" s="261" t="str">
        <f>IF(B96="","",VLOOKUP($B96,'Orçamento Detalhado'!$A$11:$J$529,10,))</f>
        <v/>
      </c>
      <c r="E96" s="262">
        <f t="shared" si="732"/>
        <v>0</v>
      </c>
      <c r="F96" s="478">
        <v>92</v>
      </c>
      <c r="G96" s="263">
        <f t="shared" si="917"/>
        <v>0</v>
      </c>
      <c r="H96" s="264"/>
      <c r="I96" s="263">
        <f t="shared" si="918"/>
        <v>0</v>
      </c>
      <c r="J96" s="474"/>
      <c r="K96" s="263">
        <f t="shared" si="919"/>
        <v>0</v>
      </c>
      <c r="L96" s="474">
        <v>0</v>
      </c>
      <c r="M96" s="263">
        <f t="shared" si="920"/>
        <v>0</v>
      </c>
      <c r="N96" s="474">
        <v>0</v>
      </c>
      <c r="O96" s="263">
        <f t="shared" si="921"/>
        <v>0</v>
      </c>
      <c r="P96" s="474">
        <v>0</v>
      </c>
      <c r="Q96" s="263">
        <f t="shared" si="922"/>
        <v>0</v>
      </c>
      <c r="R96" s="474">
        <v>0</v>
      </c>
      <c r="S96" s="263">
        <f t="shared" si="923"/>
        <v>0</v>
      </c>
      <c r="T96" s="474">
        <v>0</v>
      </c>
      <c r="U96" s="263">
        <f t="shared" si="924"/>
        <v>0</v>
      </c>
      <c r="V96" s="474">
        <v>0</v>
      </c>
      <c r="W96" s="263">
        <f t="shared" si="925"/>
        <v>0</v>
      </c>
      <c r="X96" s="474">
        <v>0</v>
      </c>
      <c r="Y96" s="263">
        <f t="shared" si="926"/>
        <v>0</v>
      </c>
      <c r="Z96" s="474">
        <v>0</v>
      </c>
      <c r="AA96" s="263">
        <f t="shared" si="927"/>
        <v>0</v>
      </c>
      <c r="AB96" s="474"/>
      <c r="AC96" s="263">
        <f t="shared" si="928"/>
        <v>0</v>
      </c>
      <c r="AD96" s="474"/>
      <c r="AE96" s="263">
        <f t="shared" si="916"/>
        <v>0</v>
      </c>
      <c r="AF96" s="474"/>
      <c r="AG96" s="263">
        <f t="shared" si="929"/>
        <v>0</v>
      </c>
      <c r="AH96" s="474"/>
      <c r="AI96" s="263">
        <f t="shared" si="930"/>
        <v>0</v>
      </c>
      <c r="AJ96" s="474">
        <v>0</v>
      </c>
      <c r="AK96" s="263">
        <f t="shared" si="931"/>
        <v>0</v>
      </c>
      <c r="AL96" s="474">
        <v>0</v>
      </c>
      <c r="AM96" s="263">
        <f t="shared" si="932"/>
        <v>0</v>
      </c>
      <c r="AN96" s="474">
        <v>0</v>
      </c>
      <c r="AO96" s="263">
        <f t="shared" si="933"/>
        <v>0</v>
      </c>
      <c r="AP96" s="474">
        <v>0</v>
      </c>
      <c r="AQ96" s="263">
        <f t="shared" si="934"/>
        <v>0</v>
      </c>
      <c r="AR96" s="474">
        <v>0</v>
      </c>
      <c r="AS96" s="263">
        <f t="shared" si="935"/>
        <v>0</v>
      </c>
      <c r="AT96" s="474">
        <v>0</v>
      </c>
      <c r="AU96" s="263">
        <f t="shared" si="936"/>
        <v>0</v>
      </c>
      <c r="AV96" s="474">
        <v>0</v>
      </c>
      <c r="AW96" s="263">
        <f t="shared" si="937"/>
        <v>0</v>
      </c>
      <c r="AX96" s="474">
        <v>0</v>
      </c>
      <c r="AY96" s="263">
        <f t="shared" si="938"/>
        <v>0</v>
      </c>
      <c r="AZ96" s="474">
        <v>0</v>
      </c>
      <c r="BA96" s="263">
        <f t="shared" si="939"/>
        <v>0</v>
      </c>
      <c r="BB96" s="474">
        <v>0</v>
      </c>
      <c r="BC96" s="263">
        <f t="shared" si="940"/>
        <v>0</v>
      </c>
      <c r="BD96" s="474">
        <v>0</v>
      </c>
      <c r="BE96" s="263">
        <f t="shared" si="941"/>
        <v>0</v>
      </c>
      <c r="BF96" s="474">
        <v>0</v>
      </c>
      <c r="BG96" s="263">
        <f t="shared" si="942"/>
        <v>0</v>
      </c>
      <c r="BH96" s="474">
        <v>0</v>
      </c>
      <c r="BI96" s="263">
        <f t="shared" si="943"/>
        <v>0</v>
      </c>
      <c r="BJ96" s="474">
        <v>0</v>
      </c>
      <c r="BK96" s="263">
        <f t="shared" si="944"/>
        <v>0</v>
      </c>
      <c r="BL96" s="474">
        <v>0</v>
      </c>
      <c r="BM96" s="263">
        <f t="shared" si="945"/>
        <v>0</v>
      </c>
      <c r="BN96" s="474">
        <v>0</v>
      </c>
      <c r="BO96" s="263">
        <f t="shared" si="946"/>
        <v>0</v>
      </c>
      <c r="BP96" s="474">
        <v>0</v>
      </c>
      <c r="BQ96" s="476">
        <f t="shared" si="947"/>
        <v>0</v>
      </c>
      <c r="BR96" s="295">
        <f t="shared" si="733"/>
        <v>0</v>
      </c>
    </row>
    <row r="97" spans="2:70" ht="18" hidden="1" customHeight="1" outlineLevel="2" thickTop="1" thickBot="1">
      <c r="B97" s="210" t="s">
        <v>343</v>
      </c>
      <c r="C97" s="260" t="str">
        <f>IF(VLOOKUP(B97,'Orçamento Detalhado'!$A$11:$I$529,4,)="","",(VLOOKUP(B97,'Orçamento Detalhado'!$A$11:$I$529,4,)))</f>
        <v/>
      </c>
      <c r="D97" s="261" t="str">
        <f>IF(B97="","",VLOOKUP($B97,'Orçamento Detalhado'!$A$11:$J$529,10,))</f>
        <v/>
      </c>
      <c r="E97" s="262">
        <f t="shared" si="732"/>
        <v>0</v>
      </c>
      <c r="F97" s="478">
        <v>93</v>
      </c>
      <c r="G97" s="263">
        <f t="shared" si="917"/>
        <v>0</v>
      </c>
      <c r="H97" s="264"/>
      <c r="I97" s="263">
        <f t="shared" si="918"/>
        <v>0</v>
      </c>
      <c r="J97" s="474"/>
      <c r="K97" s="263">
        <f t="shared" si="919"/>
        <v>0</v>
      </c>
      <c r="L97" s="474">
        <v>0</v>
      </c>
      <c r="M97" s="263">
        <f t="shared" si="920"/>
        <v>0</v>
      </c>
      <c r="N97" s="474">
        <v>0</v>
      </c>
      <c r="O97" s="263">
        <f t="shared" si="921"/>
        <v>0</v>
      </c>
      <c r="P97" s="474">
        <v>0</v>
      </c>
      <c r="Q97" s="263">
        <f t="shared" si="922"/>
        <v>0</v>
      </c>
      <c r="R97" s="474">
        <v>0</v>
      </c>
      <c r="S97" s="263">
        <f t="shared" si="923"/>
        <v>0</v>
      </c>
      <c r="T97" s="474">
        <v>0</v>
      </c>
      <c r="U97" s="263">
        <f t="shared" si="924"/>
        <v>0</v>
      </c>
      <c r="V97" s="474">
        <v>0</v>
      </c>
      <c r="W97" s="263">
        <f t="shared" si="925"/>
        <v>0</v>
      </c>
      <c r="X97" s="474">
        <v>0</v>
      </c>
      <c r="Y97" s="263">
        <f t="shared" si="926"/>
        <v>0</v>
      </c>
      <c r="Z97" s="474">
        <v>0</v>
      </c>
      <c r="AA97" s="263">
        <f t="shared" si="927"/>
        <v>0</v>
      </c>
      <c r="AB97" s="474"/>
      <c r="AC97" s="263">
        <f t="shared" si="928"/>
        <v>0</v>
      </c>
      <c r="AD97" s="474"/>
      <c r="AE97" s="263">
        <f t="shared" si="916"/>
        <v>0</v>
      </c>
      <c r="AF97" s="474"/>
      <c r="AG97" s="263">
        <f t="shared" si="929"/>
        <v>0</v>
      </c>
      <c r="AH97" s="474"/>
      <c r="AI97" s="263">
        <f t="shared" si="930"/>
        <v>0</v>
      </c>
      <c r="AJ97" s="474">
        <v>0</v>
      </c>
      <c r="AK97" s="263">
        <f t="shared" si="931"/>
        <v>0</v>
      </c>
      <c r="AL97" s="474">
        <v>0</v>
      </c>
      <c r="AM97" s="263">
        <f t="shared" si="932"/>
        <v>0</v>
      </c>
      <c r="AN97" s="474">
        <v>0</v>
      </c>
      <c r="AO97" s="263">
        <f t="shared" si="933"/>
        <v>0</v>
      </c>
      <c r="AP97" s="474">
        <v>0</v>
      </c>
      <c r="AQ97" s="263">
        <f t="shared" si="934"/>
        <v>0</v>
      </c>
      <c r="AR97" s="474">
        <v>0</v>
      </c>
      <c r="AS97" s="263">
        <f t="shared" si="935"/>
        <v>0</v>
      </c>
      <c r="AT97" s="474">
        <v>0</v>
      </c>
      <c r="AU97" s="263">
        <f t="shared" si="936"/>
        <v>0</v>
      </c>
      <c r="AV97" s="474">
        <v>0</v>
      </c>
      <c r="AW97" s="263">
        <f t="shared" si="937"/>
        <v>0</v>
      </c>
      <c r="AX97" s="474">
        <v>0</v>
      </c>
      <c r="AY97" s="263">
        <f t="shared" si="938"/>
        <v>0</v>
      </c>
      <c r="AZ97" s="474">
        <v>0</v>
      </c>
      <c r="BA97" s="263">
        <f t="shared" si="939"/>
        <v>0</v>
      </c>
      <c r="BB97" s="474">
        <v>0</v>
      </c>
      <c r="BC97" s="263">
        <f t="shared" si="940"/>
        <v>0</v>
      </c>
      <c r="BD97" s="474">
        <v>0</v>
      </c>
      <c r="BE97" s="263">
        <f t="shared" si="941"/>
        <v>0</v>
      </c>
      <c r="BF97" s="474">
        <v>0</v>
      </c>
      <c r="BG97" s="263">
        <f t="shared" si="942"/>
        <v>0</v>
      </c>
      <c r="BH97" s="474">
        <v>0</v>
      </c>
      <c r="BI97" s="263">
        <f t="shared" si="943"/>
        <v>0</v>
      </c>
      <c r="BJ97" s="474">
        <v>0</v>
      </c>
      <c r="BK97" s="263">
        <f t="shared" si="944"/>
        <v>0</v>
      </c>
      <c r="BL97" s="474">
        <v>0</v>
      </c>
      <c r="BM97" s="263">
        <f t="shared" si="945"/>
        <v>0</v>
      </c>
      <c r="BN97" s="474">
        <v>0</v>
      </c>
      <c r="BO97" s="263">
        <f t="shared" si="946"/>
        <v>0</v>
      </c>
      <c r="BP97" s="474">
        <v>0</v>
      </c>
      <c r="BQ97" s="476">
        <f t="shared" si="947"/>
        <v>0</v>
      </c>
      <c r="BR97" s="295">
        <f t="shared" si="733"/>
        <v>0</v>
      </c>
    </row>
    <row r="98" spans="2:70" ht="18" hidden="1" customHeight="1" outlineLevel="2" thickTop="1" thickBot="1">
      <c r="B98" s="210" t="s">
        <v>344</v>
      </c>
      <c r="C98" s="260" t="str">
        <f>IF(VLOOKUP(B98,'Orçamento Detalhado'!$A$11:$I$529,4,)="","",(VLOOKUP(B98,'Orçamento Detalhado'!$A$11:$I$529,4,)))</f>
        <v/>
      </c>
      <c r="D98" s="261" t="str">
        <f>IF(B98="","",VLOOKUP($B98,'Orçamento Detalhado'!$A$11:$J$529,10,))</f>
        <v/>
      </c>
      <c r="E98" s="262">
        <f t="shared" si="732"/>
        <v>0</v>
      </c>
      <c r="F98" s="478">
        <v>94</v>
      </c>
      <c r="G98" s="263">
        <f t="shared" ref="G98" si="948">IFERROR($D98*H98,0)</f>
        <v>0</v>
      </c>
      <c r="H98" s="264"/>
      <c r="I98" s="263">
        <f t="shared" ref="I98" si="949">IFERROR($D98*J98,0)</f>
        <v>0</v>
      </c>
      <c r="J98" s="474"/>
      <c r="K98" s="263">
        <f t="shared" ref="K98" si="950">IFERROR($D98*L98,0)</f>
        <v>0</v>
      </c>
      <c r="L98" s="474">
        <v>0</v>
      </c>
      <c r="M98" s="263">
        <f t="shared" ref="M98" si="951">IFERROR($D98*N98,0)</f>
        <v>0</v>
      </c>
      <c r="N98" s="474">
        <v>0</v>
      </c>
      <c r="O98" s="263">
        <f t="shared" ref="O98" si="952">IFERROR($D98*P98,0)</f>
        <v>0</v>
      </c>
      <c r="P98" s="474">
        <v>0</v>
      </c>
      <c r="Q98" s="263">
        <f t="shared" ref="Q98" si="953">IFERROR($D98*R98,0)</f>
        <v>0</v>
      </c>
      <c r="R98" s="474">
        <v>0</v>
      </c>
      <c r="S98" s="263">
        <f t="shared" ref="S98" si="954">IFERROR($D98*T98,0)</f>
        <v>0</v>
      </c>
      <c r="T98" s="474">
        <v>0</v>
      </c>
      <c r="U98" s="263">
        <f t="shared" ref="U98" si="955">IFERROR($D98*V98,0)</f>
        <v>0</v>
      </c>
      <c r="V98" s="474">
        <v>0</v>
      </c>
      <c r="W98" s="263">
        <f t="shared" ref="W98" si="956">IFERROR($D98*X98,0)</f>
        <v>0</v>
      </c>
      <c r="X98" s="474">
        <v>0</v>
      </c>
      <c r="Y98" s="263">
        <f t="shared" ref="Y98" si="957">IFERROR($D98*Z98,0)</f>
        <v>0</v>
      </c>
      <c r="Z98" s="474">
        <v>0</v>
      </c>
      <c r="AA98" s="263">
        <f t="shared" ref="AA98" si="958">IFERROR($D98*AB98,0)</f>
        <v>0</v>
      </c>
      <c r="AB98" s="474"/>
      <c r="AC98" s="263">
        <f t="shared" ref="AC98" si="959">IFERROR($D98*AD98,0)</f>
        <v>0</v>
      </c>
      <c r="AD98" s="474"/>
      <c r="AE98" s="263">
        <f t="shared" ref="AE98" si="960">IFERROR($D98*AF98,0)</f>
        <v>0</v>
      </c>
      <c r="AF98" s="474"/>
      <c r="AG98" s="263">
        <f t="shared" ref="AG98" si="961">IFERROR($D98*AH98,0)</f>
        <v>0</v>
      </c>
      <c r="AH98" s="474"/>
      <c r="AI98" s="263">
        <f t="shared" ref="AI98" si="962">IFERROR($D98*AJ98,0)</f>
        <v>0</v>
      </c>
      <c r="AJ98" s="474">
        <v>0</v>
      </c>
      <c r="AK98" s="263">
        <f t="shared" ref="AK98" si="963">IFERROR($D98*AL98,0)</f>
        <v>0</v>
      </c>
      <c r="AL98" s="474">
        <v>0</v>
      </c>
      <c r="AM98" s="263">
        <f t="shared" ref="AM98" si="964">IFERROR($D98*AN98,0)</f>
        <v>0</v>
      </c>
      <c r="AN98" s="474">
        <v>0</v>
      </c>
      <c r="AO98" s="263">
        <f t="shared" ref="AO98" si="965">IFERROR($D98*AP98,0)</f>
        <v>0</v>
      </c>
      <c r="AP98" s="474">
        <v>0</v>
      </c>
      <c r="AQ98" s="263">
        <f t="shared" ref="AQ98" si="966">IFERROR($D98*AR98,0)</f>
        <v>0</v>
      </c>
      <c r="AR98" s="474">
        <v>0</v>
      </c>
      <c r="AS98" s="263">
        <f t="shared" ref="AS98" si="967">IFERROR($D98*AT98,0)</f>
        <v>0</v>
      </c>
      <c r="AT98" s="474">
        <v>0</v>
      </c>
      <c r="AU98" s="263">
        <f t="shared" ref="AU98" si="968">IFERROR($D98*AV98,0)</f>
        <v>0</v>
      </c>
      <c r="AV98" s="474">
        <v>0</v>
      </c>
      <c r="AW98" s="263">
        <f t="shared" ref="AW98" si="969">IFERROR($D98*AX98,0)</f>
        <v>0</v>
      </c>
      <c r="AX98" s="474">
        <v>0</v>
      </c>
      <c r="AY98" s="263">
        <f t="shared" ref="AY98" si="970">IFERROR($D98*AZ98,0)</f>
        <v>0</v>
      </c>
      <c r="AZ98" s="474">
        <v>0</v>
      </c>
      <c r="BA98" s="263">
        <f t="shared" ref="BA98" si="971">IFERROR($D98*BB98,0)</f>
        <v>0</v>
      </c>
      <c r="BB98" s="474">
        <v>0</v>
      </c>
      <c r="BC98" s="263">
        <f t="shared" ref="BC98" si="972">IFERROR($D98*BD98,0)</f>
        <v>0</v>
      </c>
      <c r="BD98" s="474">
        <v>0</v>
      </c>
      <c r="BE98" s="263">
        <f t="shared" ref="BE98" si="973">IFERROR($D98*BF98,0)</f>
        <v>0</v>
      </c>
      <c r="BF98" s="474">
        <v>0</v>
      </c>
      <c r="BG98" s="263">
        <f t="shared" ref="BG98" si="974">IFERROR($D98*BH98,0)</f>
        <v>0</v>
      </c>
      <c r="BH98" s="474">
        <v>0</v>
      </c>
      <c r="BI98" s="263">
        <f t="shared" ref="BI98" si="975">IFERROR($D98*BJ98,0)</f>
        <v>0</v>
      </c>
      <c r="BJ98" s="474">
        <v>0</v>
      </c>
      <c r="BK98" s="263">
        <f t="shared" ref="BK98" si="976">IFERROR($D98*BL98,0)</f>
        <v>0</v>
      </c>
      <c r="BL98" s="474">
        <v>0</v>
      </c>
      <c r="BM98" s="263">
        <f t="shared" ref="BM98" si="977">IFERROR($D98*BN98,0)</f>
        <v>0</v>
      </c>
      <c r="BN98" s="474">
        <v>0</v>
      </c>
      <c r="BO98" s="263">
        <f t="shared" ref="BO98" si="978">IFERROR($D98*BP98,0)</f>
        <v>0</v>
      </c>
      <c r="BP98" s="474">
        <v>0</v>
      </c>
      <c r="BQ98" s="476">
        <f t="shared" si="190"/>
        <v>0</v>
      </c>
      <c r="BR98" s="295">
        <f t="shared" si="733"/>
        <v>0</v>
      </c>
    </row>
    <row r="99" spans="2:70" ht="18" hidden="1" customHeight="1" outlineLevel="1" thickTop="1" thickBot="1">
      <c r="B99" s="246" t="s">
        <v>117</v>
      </c>
      <c r="C99" s="266" t="str">
        <f>IF(B99="","",VLOOKUP(B99,'Orçamento Detalhado'!$A$11:$I$529,4,))</f>
        <v>ESQUADRIAS DE FERRO</v>
      </c>
      <c r="D99" s="249">
        <f>SUM(D100:D112)</f>
        <v>0</v>
      </c>
      <c r="E99" s="250">
        <f t="shared" si="732"/>
        <v>0</v>
      </c>
      <c r="F99" s="478">
        <v>95</v>
      </c>
      <c r="G99" s="251">
        <f>SUM(G100:G112)</f>
        <v>0</v>
      </c>
      <c r="H99" s="252">
        <f>IFERROR(G99/$D99,0)</f>
        <v>0</v>
      </c>
      <c r="I99" s="251">
        <f>SUM(I100:I112)</f>
        <v>0</v>
      </c>
      <c r="J99" s="473">
        <f>IFERROR(I99/$D99,0)</f>
        <v>0</v>
      </c>
      <c r="K99" s="251">
        <f>SUM(K100:K112)</f>
        <v>0</v>
      </c>
      <c r="L99" s="473">
        <f>IFERROR(K99/$D99,0)</f>
        <v>0</v>
      </c>
      <c r="M99" s="251">
        <f>SUM(M100:M112)</f>
        <v>0</v>
      </c>
      <c r="N99" s="473">
        <f>IFERROR(M99/$D99,0)</f>
        <v>0</v>
      </c>
      <c r="O99" s="251">
        <f>SUM(O100:O112)</f>
        <v>0</v>
      </c>
      <c r="P99" s="473">
        <f>IFERROR(O99/$D99,0)</f>
        <v>0</v>
      </c>
      <c r="Q99" s="251">
        <f>SUM(Q100:Q112)</f>
        <v>0</v>
      </c>
      <c r="R99" s="473">
        <f>IFERROR(Q99/$D99,0)</f>
        <v>0</v>
      </c>
      <c r="S99" s="251">
        <f>SUM(S100:S112)</f>
        <v>0</v>
      </c>
      <c r="T99" s="473">
        <f>IFERROR(S99/$D99,0)</f>
        <v>0</v>
      </c>
      <c r="U99" s="251">
        <f>SUM(U100:U112)</f>
        <v>0</v>
      </c>
      <c r="V99" s="473">
        <f>IFERROR(U99/$D99,0)</f>
        <v>0</v>
      </c>
      <c r="W99" s="251">
        <f>SUM(W100:W112)</f>
        <v>0</v>
      </c>
      <c r="X99" s="473">
        <f>IFERROR(W99/$D99,0)</f>
        <v>0</v>
      </c>
      <c r="Y99" s="251">
        <f>SUM(Y100:Y112)</f>
        <v>0</v>
      </c>
      <c r="Z99" s="473">
        <f>IFERROR(Y99/$D99,0)</f>
        <v>0</v>
      </c>
      <c r="AA99" s="251">
        <f>SUM(AA100:AA112)</f>
        <v>0</v>
      </c>
      <c r="AB99" s="473">
        <f>IFERROR(AA99/$D99,0)</f>
        <v>0</v>
      </c>
      <c r="AC99" s="251">
        <f>SUM(AC100:AC112)</f>
        <v>0</v>
      </c>
      <c r="AD99" s="473">
        <f>IFERROR(AC99/$D99,0)</f>
        <v>0</v>
      </c>
      <c r="AE99" s="251">
        <f>SUM(AE100:AE112)</f>
        <v>0</v>
      </c>
      <c r="AF99" s="473">
        <f>IFERROR(AE99/$D99,0)</f>
        <v>0</v>
      </c>
      <c r="AG99" s="251">
        <f>SUM(AG100:AG112)</f>
        <v>0</v>
      </c>
      <c r="AH99" s="473">
        <f>IFERROR(AG99/$D99,0)</f>
        <v>0</v>
      </c>
      <c r="AI99" s="251">
        <f>SUM(AI100:AI112)</f>
        <v>0</v>
      </c>
      <c r="AJ99" s="473">
        <f>IFERROR(AI99/$D99,0)</f>
        <v>0</v>
      </c>
      <c r="AK99" s="251">
        <f>SUM(AK100:AK112)</f>
        <v>0</v>
      </c>
      <c r="AL99" s="473">
        <f>IFERROR(AK99/$D99,0)</f>
        <v>0</v>
      </c>
      <c r="AM99" s="251">
        <f>SUM(AM100:AM112)</f>
        <v>0</v>
      </c>
      <c r="AN99" s="473">
        <f>IFERROR(AM99/$D99,0)</f>
        <v>0</v>
      </c>
      <c r="AO99" s="251">
        <f>SUM(AO100:AO112)</f>
        <v>0</v>
      </c>
      <c r="AP99" s="473">
        <f>IFERROR(AO99/$D99,0)</f>
        <v>0</v>
      </c>
      <c r="AQ99" s="251">
        <f>SUM(AQ100:AQ112)</f>
        <v>0</v>
      </c>
      <c r="AR99" s="473">
        <f>IFERROR(AQ99/$D99,0)</f>
        <v>0</v>
      </c>
      <c r="AS99" s="251">
        <f>SUM(AS100:AS112)</f>
        <v>0</v>
      </c>
      <c r="AT99" s="473">
        <f>IFERROR(AS99/$D99,0)</f>
        <v>0</v>
      </c>
      <c r="AU99" s="251">
        <f>SUM(AU100:AU112)</f>
        <v>0</v>
      </c>
      <c r="AV99" s="473">
        <f>IFERROR(AU99/$D99,0)</f>
        <v>0</v>
      </c>
      <c r="AW99" s="251">
        <f>SUM(AW100:AW112)</f>
        <v>0</v>
      </c>
      <c r="AX99" s="473">
        <f>IFERROR(AW99/$D99,0)</f>
        <v>0</v>
      </c>
      <c r="AY99" s="251">
        <f>SUM(AY100:AY112)</f>
        <v>0</v>
      </c>
      <c r="AZ99" s="473">
        <f>IFERROR(AY99/$D99,0)</f>
        <v>0</v>
      </c>
      <c r="BA99" s="251">
        <f>SUM(BA100:BA112)</f>
        <v>0</v>
      </c>
      <c r="BB99" s="473">
        <f>IFERROR(BA99/$D99,0)</f>
        <v>0</v>
      </c>
      <c r="BC99" s="251">
        <f>SUM(BC100:BC112)</f>
        <v>0</v>
      </c>
      <c r="BD99" s="473">
        <f>IFERROR(BC99/$D99,0)</f>
        <v>0</v>
      </c>
      <c r="BE99" s="251">
        <f>SUM(BE100:BE112)</f>
        <v>0</v>
      </c>
      <c r="BF99" s="473">
        <f>IFERROR(BE99/$D99,0)</f>
        <v>0</v>
      </c>
      <c r="BG99" s="251">
        <f>SUM(BG100:BG112)</f>
        <v>0</v>
      </c>
      <c r="BH99" s="473">
        <f>IFERROR(BG99/$D99,0)</f>
        <v>0</v>
      </c>
      <c r="BI99" s="251">
        <f>SUM(BI100:BI112)</f>
        <v>0</v>
      </c>
      <c r="BJ99" s="473">
        <f>IFERROR(BI99/$D99,0)</f>
        <v>0</v>
      </c>
      <c r="BK99" s="251">
        <f>SUM(BK100:BK112)</f>
        <v>0</v>
      </c>
      <c r="BL99" s="473">
        <f>IFERROR(BK99/$D99,0)</f>
        <v>0</v>
      </c>
      <c r="BM99" s="251">
        <f>SUM(BM100:BM112)</f>
        <v>0</v>
      </c>
      <c r="BN99" s="473">
        <f>IFERROR(BM99/$D99,0)</f>
        <v>0</v>
      </c>
      <c r="BO99" s="251">
        <f>SUM(BO100:BO112)</f>
        <v>0</v>
      </c>
      <c r="BP99" s="473">
        <f>IFERROR(BO99/$D99,0)</f>
        <v>0</v>
      </c>
      <c r="BQ99" s="476">
        <f t="shared" ref="BQ99:BQ164" si="979">SUM(BN99,BL99,BJ99,BH99,BF99,BD99,BB99,AZ99,AX99,AV99,AT99,AR99,AP99,AN99,AL99,AJ99,AH99,AF99,AD99,AB99,Z99,X99,V99,T99,R99,P99,N99,L99,J99,H99,BP99)</f>
        <v>0</v>
      </c>
      <c r="BR99" s="295">
        <f t="shared" si="733"/>
        <v>0</v>
      </c>
    </row>
    <row r="100" spans="2:70" ht="18" hidden="1" customHeight="1" outlineLevel="2" thickTop="1" thickBot="1">
      <c r="B100" s="208" t="s">
        <v>346</v>
      </c>
      <c r="C100" s="260" t="str">
        <f>IF(VLOOKUP(B100,'Orçamento Detalhado'!$A$11:$I$529,4,)="","",(VLOOKUP(B100,'Orçamento Detalhado'!$A$11:$I$529,4,)))</f>
        <v>Gradis</v>
      </c>
      <c r="D100" s="261" t="str">
        <f>IF(B100="","",VLOOKUP($B100,'Orçamento Detalhado'!$A$11:$J$529,10,))</f>
        <v/>
      </c>
      <c r="E100" s="262">
        <f t="shared" si="732"/>
        <v>0</v>
      </c>
      <c r="F100" s="478">
        <v>96</v>
      </c>
      <c r="G100" s="263">
        <f t="shared" ref="G100:G110" si="980">IFERROR($D100*H100,0)</f>
        <v>0</v>
      </c>
      <c r="H100" s="264"/>
      <c r="I100" s="263">
        <f t="shared" ref="I100:I110" si="981">IFERROR($D100*J100,0)</f>
        <v>0</v>
      </c>
      <c r="J100" s="474"/>
      <c r="K100" s="263">
        <f t="shared" ref="K100:K110" si="982">IFERROR($D100*L100,0)</f>
        <v>0</v>
      </c>
      <c r="L100" s="474">
        <v>0</v>
      </c>
      <c r="M100" s="263">
        <f t="shared" ref="M100:M110" si="983">IFERROR($D100*N100,0)</f>
        <v>0</v>
      </c>
      <c r="N100" s="474">
        <v>0</v>
      </c>
      <c r="O100" s="263">
        <f t="shared" ref="O100:O110" si="984">IFERROR($D100*P100,0)</f>
        <v>0</v>
      </c>
      <c r="P100" s="474">
        <v>0</v>
      </c>
      <c r="Q100" s="263">
        <f t="shared" ref="Q100:Q110" si="985">IFERROR($D100*R100,0)</f>
        <v>0</v>
      </c>
      <c r="R100" s="474">
        <v>0</v>
      </c>
      <c r="S100" s="263">
        <f t="shared" ref="S100:S110" si="986">IFERROR($D100*T100,0)</f>
        <v>0</v>
      </c>
      <c r="T100" s="474">
        <v>0</v>
      </c>
      <c r="U100" s="263">
        <f t="shared" ref="U100:U110" si="987">IFERROR($D100*V100,0)</f>
        <v>0</v>
      </c>
      <c r="V100" s="474">
        <v>0</v>
      </c>
      <c r="W100" s="263">
        <f t="shared" ref="W100:W110" si="988">IFERROR($D100*X100,0)</f>
        <v>0</v>
      </c>
      <c r="X100" s="474">
        <v>0</v>
      </c>
      <c r="Y100" s="263">
        <f t="shared" ref="Y100:Y110" si="989">IFERROR($D100*Z100,0)</f>
        <v>0</v>
      </c>
      <c r="Z100" s="474">
        <v>0</v>
      </c>
      <c r="AA100" s="263">
        <f t="shared" ref="AA100:AA110" si="990">IFERROR($D100*AB100,0)</f>
        <v>0</v>
      </c>
      <c r="AB100" s="474"/>
      <c r="AC100" s="263">
        <f t="shared" ref="AC100:AC110" si="991">IFERROR($D100*AD100,0)</f>
        <v>0</v>
      </c>
      <c r="AD100" s="474"/>
      <c r="AE100" s="263">
        <f t="shared" ref="AE100:AE110" si="992">IFERROR($D100*AF100,0)</f>
        <v>0</v>
      </c>
      <c r="AF100" s="474"/>
      <c r="AG100" s="263">
        <f t="shared" ref="AG100:AG110" si="993">IFERROR($D100*AH100,0)</f>
        <v>0</v>
      </c>
      <c r="AH100" s="474"/>
      <c r="AI100" s="263">
        <f t="shared" ref="AI100:AI110" si="994">IFERROR($D100*AJ100,0)</f>
        <v>0</v>
      </c>
      <c r="AJ100" s="474">
        <v>0</v>
      </c>
      <c r="AK100" s="263">
        <f t="shared" ref="AK100:AK110" si="995">IFERROR($D100*AL100,0)</f>
        <v>0</v>
      </c>
      <c r="AL100" s="474">
        <v>0</v>
      </c>
      <c r="AM100" s="263">
        <f t="shared" ref="AM100:AM110" si="996">IFERROR($D100*AN100,0)</f>
        <v>0</v>
      </c>
      <c r="AN100" s="474">
        <v>0</v>
      </c>
      <c r="AO100" s="263">
        <f t="shared" ref="AO100:AO110" si="997">IFERROR($D100*AP100,0)</f>
        <v>0</v>
      </c>
      <c r="AP100" s="474">
        <v>0</v>
      </c>
      <c r="AQ100" s="263">
        <f t="shared" ref="AQ100:AQ110" si="998">IFERROR($D100*AR100,0)</f>
        <v>0</v>
      </c>
      <c r="AR100" s="474">
        <v>0</v>
      </c>
      <c r="AS100" s="263">
        <f t="shared" ref="AS100:AS110" si="999">IFERROR($D100*AT100,0)</f>
        <v>0</v>
      </c>
      <c r="AT100" s="474">
        <v>0</v>
      </c>
      <c r="AU100" s="263">
        <f t="shared" ref="AU100:AU110" si="1000">IFERROR($D100*AV100,0)</f>
        <v>0</v>
      </c>
      <c r="AV100" s="474">
        <v>0</v>
      </c>
      <c r="AW100" s="263">
        <f t="shared" ref="AW100:AW110" si="1001">IFERROR($D100*AX100,0)</f>
        <v>0</v>
      </c>
      <c r="AX100" s="474">
        <v>0</v>
      </c>
      <c r="AY100" s="263">
        <f t="shared" ref="AY100:AY110" si="1002">IFERROR($D100*AZ100,0)</f>
        <v>0</v>
      </c>
      <c r="AZ100" s="474">
        <v>0</v>
      </c>
      <c r="BA100" s="263">
        <f t="shared" ref="BA100:BA110" si="1003">IFERROR($D100*BB100,0)</f>
        <v>0</v>
      </c>
      <c r="BB100" s="474">
        <v>0</v>
      </c>
      <c r="BC100" s="263">
        <f t="shared" ref="BC100:BC110" si="1004">IFERROR($D100*BD100,0)</f>
        <v>0</v>
      </c>
      <c r="BD100" s="474">
        <v>0</v>
      </c>
      <c r="BE100" s="263">
        <f t="shared" ref="BE100:BE110" si="1005">IFERROR($D100*BF100,0)</f>
        <v>0</v>
      </c>
      <c r="BF100" s="474">
        <v>0</v>
      </c>
      <c r="BG100" s="263">
        <f t="shared" ref="BG100:BG110" si="1006">IFERROR($D100*BH100,0)</f>
        <v>0</v>
      </c>
      <c r="BH100" s="474">
        <v>0</v>
      </c>
      <c r="BI100" s="263">
        <f t="shared" ref="BI100:BI110" si="1007">IFERROR($D100*BJ100,0)</f>
        <v>0</v>
      </c>
      <c r="BJ100" s="474">
        <v>0</v>
      </c>
      <c r="BK100" s="263">
        <f t="shared" ref="BK100:BK110" si="1008">IFERROR($D100*BL100,0)</f>
        <v>0</v>
      </c>
      <c r="BL100" s="474">
        <v>0</v>
      </c>
      <c r="BM100" s="263">
        <f t="shared" ref="BM100:BM110" si="1009">IFERROR($D100*BN100,0)</f>
        <v>0</v>
      </c>
      <c r="BN100" s="474">
        <v>0</v>
      </c>
      <c r="BO100" s="263">
        <f t="shared" ref="BO100:BO110" si="1010">IFERROR($D100*BP100,0)</f>
        <v>0</v>
      </c>
      <c r="BP100" s="474">
        <v>0</v>
      </c>
      <c r="BQ100" s="476">
        <f t="shared" si="979"/>
        <v>0</v>
      </c>
      <c r="BR100" s="295">
        <f t="shared" si="733"/>
        <v>0</v>
      </c>
    </row>
    <row r="101" spans="2:70" ht="18" hidden="1" customHeight="1" outlineLevel="2" thickTop="1" thickBot="1">
      <c r="B101" s="208" t="s">
        <v>348</v>
      </c>
      <c r="C101" s="260" t="str">
        <f>IF(VLOOKUP(B101,'Orçamento Detalhado'!$A$11:$I$529,4,)="","",(VLOOKUP(B101,'Orçamento Detalhado'!$A$11:$I$529,4,)))</f>
        <v>Corrimão</v>
      </c>
      <c r="D101" s="261" t="str">
        <f>IF(B101="","",VLOOKUP($B101,'Orçamento Detalhado'!$A$11:$J$529,10,))</f>
        <v/>
      </c>
      <c r="E101" s="262">
        <f t="shared" si="732"/>
        <v>0</v>
      </c>
      <c r="F101" s="478">
        <v>97</v>
      </c>
      <c r="G101" s="263">
        <f t="shared" si="980"/>
        <v>0</v>
      </c>
      <c r="H101" s="264"/>
      <c r="I101" s="263">
        <f t="shared" si="981"/>
        <v>0</v>
      </c>
      <c r="J101" s="474"/>
      <c r="K101" s="263">
        <f t="shared" si="982"/>
        <v>0</v>
      </c>
      <c r="L101" s="474">
        <v>0</v>
      </c>
      <c r="M101" s="263">
        <f t="shared" si="983"/>
        <v>0</v>
      </c>
      <c r="N101" s="474">
        <v>0</v>
      </c>
      <c r="O101" s="263">
        <f t="shared" si="984"/>
        <v>0</v>
      </c>
      <c r="P101" s="474">
        <v>0</v>
      </c>
      <c r="Q101" s="263">
        <f t="shared" si="985"/>
        <v>0</v>
      </c>
      <c r="R101" s="474">
        <v>0</v>
      </c>
      <c r="S101" s="263">
        <f t="shared" si="986"/>
        <v>0</v>
      </c>
      <c r="T101" s="474">
        <v>0</v>
      </c>
      <c r="U101" s="263">
        <f t="shared" si="987"/>
        <v>0</v>
      </c>
      <c r="V101" s="474">
        <v>0</v>
      </c>
      <c r="W101" s="263">
        <f t="shared" si="988"/>
        <v>0</v>
      </c>
      <c r="X101" s="474">
        <v>0</v>
      </c>
      <c r="Y101" s="263">
        <f t="shared" si="989"/>
        <v>0</v>
      </c>
      <c r="Z101" s="474">
        <v>0</v>
      </c>
      <c r="AA101" s="263">
        <f t="shared" si="990"/>
        <v>0</v>
      </c>
      <c r="AB101" s="474"/>
      <c r="AC101" s="263">
        <f t="shared" si="991"/>
        <v>0</v>
      </c>
      <c r="AD101" s="474">
        <v>0</v>
      </c>
      <c r="AE101" s="263">
        <f t="shared" si="992"/>
        <v>0</v>
      </c>
      <c r="AF101" s="474">
        <v>0</v>
      </c>
      <c r="AG101" s="263">
        <f t="shared" si="993"/>
        <v>0</v>
      </c>
      <c r="AH101" s="474">
        <v>0</v>
      </c>
      <c r="AI101" s="263">
        <f t="shared" si="994"/>
        <v>0</v>
      </c>
      <c r="AJ101" s="474">
        <v>0</v>
      </c>
      <c r="AK101" s="263">
        <f t="shared" si="995"/>
        <v>0</v>
      </c>
      <c r="AL101" s="474">
        <v>0</v>
      </c>
      <c r="AM101" s="263">
        <f t="shared" si="996"/>
        <v>0</v>
      </c>
      <c r="AN101" s="474">
        <v>0</v>
      </c>
      <c r="AO101" s="263">
        <f t="shared" si="997"/>
        <v>0</v>
      </c>
      <c r="AP101" s="474">
        <v>0</v>
      </c>
      <c r="AQ101" s="263">
        <f t="shared" si="998"/>
        <v>0</v>
      </c>
      <c r="AR101" s="474">
        <v>0</v>
      </c>
      <c r="AS101" s="263">
        <f t="shared" si="999"/>
        <v>0</v>
      </c>
      <c r="AT101" s="474">
        <v>0</v>
      </c>
      <c r="AU101" s="263">
        <f t="shared" si="1000"/>
        <v>0</v>
      </c>
      <c r="AV101" s="474">
        <v>0</v>
      </c>
      <c r="AW101" s="263">
        <f t="shared" si="1001"/>
        <v>0</v>
      </c>
      <c r="AX101" s="474">
        <v>0</v>
      </c>
      <c r="AY101" s="263">
        <f t="shared" si="1002"/>
        <v>0</v>
      </c>
      <c r="AZ101" s="474">
        <v>0</v>
      </c>
      <c r="BA101" s="263">
        <f t="shared" si="1003"/>
        <v>0</v>
      </c>
      <c r="BB101" s="474">
        <v>0</v>
      </c>
      <c r="BC101" s="263">
        <f t="shared" si="1004"/>
        <v>0</v>
      </c>
      <c r="BD101" s="474">
        <v>0</v>
      </c>
      <c r="BE101" s="263">
        <f t="shared" si="1005"/>
        <v>0</v>
      </c>
      <c r="BF101" s="474">
        <v>0</v>
      </c>
      <c r="BG101" s="263">
        <f t="shared" si="1006"/>
        <v>0</v>
      </c>
      <c r="BH101" s="474">
        <v>0</v>
      </c>
      <c r="BI101" s="263">
        <f t="shared" si="1007"/>
        <v>0</v>
      </c>
      <c r="BJ101" s="474">
        <v>0</v>
      </c>
      <c r="BK101" s="263">
        <f t="shared" si="1008"/>
        <v>0</v>
      </c>
      <c r="BL101" s="474">
        <v>0</v>
      </c>
      <c r="BM101" s="263">
        <f t="shared" si="1009"/>
        <v>0</v>
      </c>
      <c r="BN101" s="474">
        <v>0</v>
      </c>
      <c r="BO101" s="263">
        <f t="shared" si="1010"/>
        <v>0</v>
      </c>
      <c r="BP101" s="474">
        <v>0</v>
      </c>
      <c r="BQ101" s="476">
        <f t="shared" si="979"/>
        <v>0</v>
      </c>
      <c r="BR101" s="295">
        <f t="shared" si="733"/>
        <v>0</v>
      </c>
    </row>
    <row r="102" spans="2:70" ht="18" hidden="1" customHeight="1" outlineLevel="2" thickTop="1" thickBot="1">
      <c r="B102" s="208" t="s">
        <v>351</v>
      </c>
      <c r="C102" s="260" t="str">
        <f>IF(VLOOKUP(B102,'Orçamento Detalhado'!$A$11:$I$529,4,)="","",(VLOOKUP(B102,'Orçamento Detalhado'!$A$11:$I$529,4,)))</f>
        <v>Porta corta-fogo</v>
      </c>
      <c r="D102" s="261" t="str">
        <f>IF(B102="","",VLOOKUP($B102,'Orçamento Detalhado'!$A$11:$J$529,10,))</f>
        <v/>
      </c>
      <c r="E102" s="262">
        <f t="shared" si="732"/>
        <v>0</v>
      </c>
      <c r="F102" s="478">
        <v>98</v>
      </c>
      <c r="G102" s="263">
        <f t="shared" si="980"/>
        <v>0</v>
      </c>
      <c r="H102" s="264"/>
      <c r="I102" s="263">
        <f t="shared" si="981"/>
        <v>0</v>
      </c>
      <c r="J102" s="474"/>
      <c r="K102" s="263">
        <f t="shared" si="982"/>
        <v>0</v>
      </c>
      <c r="L102" s="474">
        <v>0</v>
      </c>
      <c r="M102" s="263">
        <f t="shared" si="983"/>
        <v>0</v>
      </c>
      <c r="N102" s="474">
        <v>0</v>
      </c>
      <c r="O102" s="263">
        <f t="shared" si="984"/>
        <v>0</v>
      </c>
      <c r="P102" s="474">
        <v>0</v>
      </c>
      <c r="Q102" s="263">
        <f t="shared" si="985"/>
        <v>0</v>
      </c>
      <c r="R102" s="474">
        <v>0</v>
      </c>
      <c r="S102" s="263">
        <f t="shared" si="986"/>
        <v>0</v>
      </c>
      <c r="T102" s="474">
        <v>0</v>
      </c>
      <c r="U102" s="263">
        <f t="shared" si="987"/>
        <v>0</v>
      </c>
      <c r="V102" s="474">
        <v>0</v>
      </c>
      <c r="W102" s="263">
        <f t="shared" si="988"/>
        <v>0</v>
      </c>
      <c r="X102" s="474">
        <v>0</v>
      </c>
      <c r="Y102" s="263">
        <f t="shared" si="989"/>
        <v>0</v>
      </c>
      <c r="Z102" s="474">
        <v>0</v>
      </c>
      <c r="AA102" s="263">
        <f t="shared" si="990"/>
        <v>0</v>
      </c>
      <c r="AB102" s="474"/>
      <c r="AC102" s="263">
        <f t="shared" si="991"/>
        <v>0</v>
      </c>
      <c r="AD102" s="474">
        <v>0</v>
      </c>
      <c r="AE102" s="263">
        <f t="shared" si="992"/>
        <v>0</v>
      </c>
      <c r="AF102" s="474">
        <v>0</v>
      </c>
      <c r="AG102" s="263">
        <f t="shared" si="993"/>
        <v>0</v>
      </c>
      <c r="AH102" s="474">
        <v>0</v>
      </c>
      <c r="AI102" s="263">
        <f t="shared" si="994"/>
        <v>0</v>
      </c>
      <c r="AJ102" s="474">
        <v>0</v>
      </c>
      <c r="AK102" s="263">
        <f t="shared" si="995"/>
        <v>0</v>
      </c>
      <c r="AL102" s="474">
        <v>0</v>
      </c>
      <c r="AM102" s="263">
        <f t="shared" si="996"/>
        <v>0</v>
      </c>
      <c r="AN102" s="474">
        <v>0</v>
      </c>
      <c r="AO102" s="263">
        <f t="shared" si="997"/>
        <v>0</v>
      </c>
      <c r="AP102" s="474">
        <v>0</v>
      </c>
      <c r="AQ102" s="263">
        <f t="shared" si="998"/>
        <v>0</v>
      </c>
      <c r="AR102" s="474">
        <v>0</v>
      </c>
      <c r="AS102" s="263">
        <f t="shared" si="999"/>
        <v>0</v>
      </c>
      <c r="AT102" s="474">
        <v>0</v>
      </c>
      <c r="AU102" s="263">
        <f t="shared" si="1000"/>
        <v>0</v>
      </c>
      <c r="AV102" s="474">
        <v>0</v>
      </c>
      <c r="AW102" s="263">
        <f t="shared" si="1001"/>
        <v>0</v>
      </c>
      <c r="AX102" s="474">
        <v>0</v>
      </c>
      <c r="AY102" s="263">
        <f t="shared" si="1002"/>
        <v>0</v>
      </c>
      <c r="AZ102" s="474">
        <v>0</v>
      </c>
      <c r="BA102" s="263">
        <f t="shared" si="1003"/>
        <v>0</v>
      </c>
      <c r="BB102" s="474">
        <v>0</v>
      </c>
      <c r="BC102" s="263">
        <f t="shared" si="1004"/>
        <v>0</v>
      </c>
      <c r="BD102" s="474">
        <v>0</v>
      </c>
      <c r="BE102" s="263">
        <f t="shared" si="1005"/>
        <v>0</v>
      </c>
      <c r="BF102" s="474">
        <v>0</v>
      </c>
      <c r="BG102" s="263">
        <f t="shared" si="1006"/>
        <v>0</v>
      </c>
      <c r="BH102" s="474">
        <v>0</v>
      </c>
      <c r="BI102" s="263">
        <f t="shared" si="1007"/>
        <v>0</v>
      </c>
      <c r="BJ102" s="474">
        <v>0</v>
      </c>
      <c r="BK102" s="263">
        <f t="shared" si="1008"/>
        <v>0</v>
      </c>
      <c r="BL102" s="474">
        <v>0</v>
      </c>
      <c r="BM102" s="263">
        <f t="shared" si="1009"/>
        <v>0</v>
      </c>
      <c r="BN102" s="474">
        <v>0</v>
      </c>
      <c r="BO102" s="263">
        <f t="shared" si="1010"/>
        <v>0</v>
      </c>
      <c r="BP102" s="474">
        <v>0</v>
      </c>
      <c r="BQ102" s="476">
        <f t="shared" si="979"/>
        <v>0</v>
      </c>
      <c r="BR102" s="295">
        <f t="shared" si="733"/>
        <v>0</v>
      </c>
    </row>
    <row r="103" spans="2:70" ht="18" hidden="1" customHeight="1" outlineLevel="2" thickTop="1" thickBot="1">
      <c r="B103" s="208" t="s">
        <v>353</v>
      </c>
      <c r="C103" s="260" t="str">
        <f>IF(VLOOKUP(B103,'Orçamento Detalhado'!$A$11:$I$529,4,)="","",(VLOOKUP(B103,'Orçamento Detalhado'!$A$11:$I$529,4,)))</f>
        <v>Escada Marinheiro</v>
      </c>
      <c r="D103" s="261" t="str">
        <f>IF(B103="","",VLOOKUP($B103,'Orçamento Detalhado'!$A$11:$J$529,10,))</f>
        <v/>
      </c>
      <c r="E103" s="262">
        <f t="shared" si="732"/>
        <v>0</v>
      </c>
      <c r="F103" s="478">
        <v>99</v>
      </c>
      <c r="G103" s="263">
        <f t="shared" si="980"/>
        <v>0</v>
      </c>
      <c r="H103" s="264"/>
      <c r="I103" s="263">
        <f t="shared" si="981"/>
        <v>0</v>
      </c>
      <c r="J103" s="474"/>
      <c r="K103" s="263">
        <f t="shared" si="982"/>
        <v>0</v>
      </c>
      <c r="L103" s="474">
        <v>0</v>
      </c>
      <c r="M103" s="263">
        <f t="shared" si="983"/>
        <v>0</v>
      </c>
      <c r="N103" s="474">
        <v>0</v>
      </c>
      <c r="O103" s="263">
        <f t="shared" si="984"/>
        <v>0</v>
      </c>
      <c r="P103" s="474">
        <v>0</v>
      </c>
      <c r="Q103" s="263">
        <f t="shared" si="985"/>
        <v>0</v>
      </c>
      <c r="R103" s="474">
        <v>0</v>
      </c>
      <c r="S103" s="263">
        <f t="shared" si="986"/>
        <v>0</v>
      </c>
      <c r="T103" s="474">
        <v>0</v>
      </c>
      <c r="U103" s="263">
        <f t="shared" si="987"/>
        <v>0</v>
      </c>
      <c r="V103" s="474">
        <v>0</v>
      </c>
      <c r="W103" s="263">
        <f t="shared" si="988"/>
        <v>0</v>
      </c>
      <c r="X103" s="474">
        <v>0</v>
      </c>
      <c r="Y103" s="263">
        <f t="shared" si="989"/>
        <v>0</v>
      </c>
      <c r="Z103" s="474">
        <v>0</v>
      </c>
      <c r="AA103" s="263">
        <f t="shared" si="990"/>
        <v>0</v>
      </c>
      <c r="AB103" s="474"/>
      <c r="AC103" s="263">
        <f t="shared" si="991"/>
        <v>0</v>
      </c>
      <c r="AD103" s="474"/>
      <c r="AE103" s="263">
        <f t="shared" si="992"/>
        <v>0</v>
      </c>
      <c r="AF103" s="474"/>
      <c r="AG103" s="263">
        <f t="shared" si="993"/>
        <v>0</v>
      </c>
      <c r="AH103" s="474"/>
      <c r="AI103" s="263">
        <f t="shared" si="994"/>
        <v>0</v>
      </c>
      <c r="AJ103" s="474"/>
      <c r="AK103" s="263">
        <f t="shared" si="995"/>
        <v>0</v>
      </c>
      <c r="AL103" s="474">
        <v>0</v>
      </c>
      <c r="AM103" s="263">
        <f t="shared" si="996"/>
        <v>0</v>
      </c>
      <c r="AN103" s="474">
        <v>0</v>
      </c>
      <c r="AO103" s="263">
        <f t="shared" si="997"/>
        <v>0</v>
      </c>
      <c r="AP103" s="474">
        <v>0</v>
      </c>
      <c r="AQ103" s="263">
        <f t="shared" si="998"/>
        <v>0</v>
      </c>
      <c r="AR103" s="474">
        <v>0</v>
      </c>
      <c r="AS103" s="263">
        <f t="shared" si="999"/>
        <v>0</v>
      </c>
      <c r="AT103" s="474">
        <v>0</v>
      </c>
      <c r="AU103" s="263">
        <f t="shared" si="1000"/>
        <v>0</v>
      </c>
      <c r="AV103" s="474">
        <v>0</v>
      </c>
      <c r="AW103" s="263">
        <f t="shared" si="1001"/>
        <v>0</v>
      </c>
      <c r="AX103" s="474">
        <v>0</v>
      </c>
      <c r="AY103" s="263">
        <f t="shared" si="1002"/>
        <v>0</v>
      </c>
      <c r="AZ103" s="474">
        <v>0</v>
      </c>
      <c r="BA103" s="263">
        <f t="shared" si="1003"/>
        <v>0</v>
      </c>
      <c r="BB103" s="474">
        <v>0</v>
      </c>
      <c r="BC103" s="263">
        <f t="shared" si="1004"/>
        <v>0</v>
      </c>
      <c r="BD103" s="474">
        <v>0</v>
      </c>
      <c r="BE103" s="263">
        <f t="shared" si="1005"/>
        <v>0</v>
      </c>
      <c r="BF103" s="474">
        <v>0</v>
      </c>
      <c r="BG103" s="263">
        <f t="shared" si="1006"/>
        <v>0</v>
      </c>
      <c r="BH103" s="474">
        <v>0</v>
      </c>
      <c r="BI103" s="263">
        <f t="shared" si="1007"/>
        <v>0</v>
      </c>
      <c r="BJ103" s="474">
        <v>0</v>
      </c>
      <c r="BK103" s="263">
        <f t="shared" si="1008"/>
        <v>0</v>
      </c>
      <c r="BL103" s="474">
        <v>0</v>
      </c>
      <c r="BM103" s="263">
        <f t="shared" si="1009"/>
        <v>0</v>
      </c>
      <c r="BN103" s="474">
        <v>0</v>
      </c>
      <c r="BO103" s="263">
        <f t="shared" si="1010"/>
        <v>0</v>
      </c>
      <c r="BP103" s="474">
        <v>0</v>
      </c>
      <c r="BQ103" s="476">
        <f t="shared" si="979"/>
        <v>0</v>
      </c>
      <c r="BR103" s="295">
        <f t="shared" si="733"/>
        <v>0</v>
      </c>
    </row>
    <row r="104" spans="2:70" ht="18" hidden="1" customHeight="1" outlineLevel="2" thickTop="1" thickBot="1">
      <c r="B104" s="208" t="s">
        <v>355</v>
      </c>
      <c r="C104" s="260" t="str">
        <f>IF(VLOOKUP(B104,'Orçamento Detalhado'!$A$11:$I$529,4,)="","",(VLOOKUP(B104,'Orçamento Detalhado'!$A$11:$I$529,4,)))</f>
        <v>Alçapão</v>
      </c>
      <c r="D104" s="261" t="str">
        <f>IF(B104="","",VLOOKUP($B104,'Orçamento Detalhado'!$A$11:$J$529,10,))</f>
        <v/>
      </c>
      <c r="E104" s="262">
        <f t="shared" si="732"/>
        <v>0</v>
      </c>
      <c r="F104" s="478">
        <v>100</v>
      </c>
      <c r="G104" s="263">
        <f t="shared" si="980"/>
        <v>0</v>
      </c>
      <c r="H104" s="264"/>
      <c r="I104" s="263">
        <f t="shared" si="981"/>
        <v>0</v>
      </c>
      <c r="J104" s="474"/>
      <c r="K104" s="263">
        <f t="shared" si="982"/>
        <v>0</v>
      </c>
      <c r="L104" s="474">
        <v>0</v>
      </c>
      <c r="M104" s="263">
        <f t="shared" si="983"/>
        <v>0</v>
      </c>
      <c r="N104" s="474">
        <v>0</v>
      </c>
      <c r="O104" s="263">
        <f t="shared" si="984"/>
        <v>0</v>
      </c>
      <c r="P104" s="474">
        <v>0</v>
      </c>
      <c r="Q104" s="263">
        <f t="shared" si="985"/>
        <v>0</v>
      </c>
      <c r="R104" s="474">
        <v>0</v>
      </c>
      <c r="S104" s="263">
        <f t="shared" si="986"/>
        <v>0</v>
      </c>
      <c r="T104" s="474">
        <v>0</v>
      </c>
      <c r="U104" s="263">
        <f t="shared" si="987"/>
        <v>0</v>
      </c>
      <c r="V104" s="474">
        <v>0</v>
      </c>
      <c r="W104" s="263">
        <f t="shared" si="988"/>
        <v>0</v>
      </c>
      <c r="X104" s="474">
        <v>0</v>
      </c>
      <c r="Y104" s="263">
        <f t="shared" si="989"/>
        <v>0</v>
      </c>
      <c r="Z104" s="474">
        <v>0</v>
      </c>
      <c r="AA104" s="263">
        <f t="shared" si="990"/>
        <v>0</v>
      </c>
      <c r="AB104" s="474"/>
      <c r="AC104" s="263">
        <f t="shared" si="991"/>
        <v>0</v>
      </c>
      <c r="AD104" s="474"/>
      <c r="AE104" s="263">
        <f t="shared" si="992"/>
        <v>0</v>
      </c>
      <c r="AF104" s="474"/>
      <c r="AG104" s="263">
        <f t="shared" si="993"/>
        <v>0</v>
      </c>
      <c r="AH104" s="474"/>
      <c r="AI104" s="263">
        <f t="shared" si="994"/>
        <v>0</v>
      </c>
      <c r="AJ104" s="474">
        <v>0</v>
      </c>
      <c r="AK104" s="263">
        <f t="shared" si="995"/>
        <v>0</v>
      </c>
      <c r="AL104" s="474">
        <v>0</v>
      </c>
      <c r="AM104" s="263">
        <f t="shared" si="996"/>
        <v>0</v>
      </c>
      <c r="AN104" s="474">
        <v>0</v>
      </c>
      <c r="AO104" s="263">
        <f t="shared" si="997"/>
        <v>0</v>
      </c>
      <c r="AP104" s="474">
        <v>0</v>
      </c>
      <c r="AQ104" s="263">
        <f t="shared" si="998"/>
        <v>0</v>
      </c>
      <c r="AR104" s="474">
        <v>0</v>
      </c>
      <c r="AS104" s="263">
        <f t="shared" si="999"/>
        <v>0</v>
      </c>
      <c r="AT104" s="474">
        <v>0</v>
      </c>
      <c r="AU104" s="263">
        <f t="shared" si="1000"/>
        <v>0</v>
      </c>
      <c r="AV104" s="474">
        <v>0</v>
      </c>
      <c r="AW104" s="263">
        <f t="shared" si="1001"/>
        <v>0</v>
      </c>
      <c r="AX104" s="474">
        <v>0</v>
      </c>
      <c r="AY104" s="263">
        <f t="shared" si="1002"/>
        <v>0</v>
      </c>
      <c r="AZ104" s="474">
        <v>0</v>
      </c>
      <c r="BA104" s="263">
        <f t="shared" si="1003"/>
        <v>0</v>
      </c>
      <c r="BB104" s="474">
        <v>0</v>
      </c>
      <c r="BC104" s="263">
        <f t="shared" si="1004"/>
        <v>0</v>
      </c>
      <c r="BD104" s="474">
        <v>0</v>
      </c>
      <c r="BE104" s="263">
        <f t="shared" si="1005"/>
        <v>0</v>
      </c>
      <c r="BF104" s="474">
        <v>0</v>
      </c>
      <c r="BG104" s="263">
        <f t="shared" si="1006"/>
        <v>0</v>
      </c>
      <c r="BH104" s="474">
        <v>0</v>
      </c>
      <c r="BI104" s="263">
        <f t="shared" si="1007"/>
        <v>0</v>
      </c>
      <c r="BJ104" s="474">
        <v>0</v>
      </c>
      <c r="BK104" s="263">
        <f t="shared" si="1008"/>
        <v>0</v>
      </c>
      <c r="BL104" s="474">
        <v>0</v>
      </c>
      <c r="BM104" s="263">
        <f t="shared" si="1009"/>
        <v>0</v>
      </c>
      <c r="BN104" s="474">
        <v>0</v>
      </c>
      <c r="BO104" s="263">
        <f t="shared" si="1010"/>
        <v>0</v>
      </c>
      <c r="BP104" s="474">
        <v>0</v>
      </c>
      <c r="BQ104" s="476">
        <f t="shared" si="979"/>
        <v>0</v>
      </c>
      <c r="BR104" s="295">
        <f t="shared" si="733"/>
        <v>0</v>
      </c>
    </row>
    <row r="105" spans="2:70" ht="18" hidden="1" customHeight="1" outlineLevel="2" thickTop="1" thickBot="1">
      <c r="B105" s="208" t="s">
        <v>357</v>
      </c>
      <c r="C105" s="260" t="str">
        <f>IF(VLOOKUP(B105,'Orçamento Detalhado'!$A$11:$I$529,4,)="","",(VLOOKUP(B105,'Orçamento Detalhado'!$A$11:$I$529,4,)))</f>
        <v>Portas</v>
      </c>
      <c r="D105" s="261" t="str">
        <f>IF(B105="","",VLOOKUP($B105,'Orçamento Detalhado'!$A$11:$J$529,10,))</f>
        <v/>
      </c>
      <c r="E105" s="262">
        <f t="shared" si="732"/>
        <v>0</v>
      </c>
      <c r="F105" s="478">
        <v>101</v>
      </c>
      <c r="G105" s="263">
        <f t="shared" si="980"/>
        <v>0</v>
      </c>
      <c r="H105" s="264"/>
      <c r="I105" s="263">
        <f t="shared" si="981"/>
        <v>0</v>
      </c>
      <c r="J105" s="474"/>
      <c r="K105" s="263">
        <f t="shared" si="982"/>
        <v>0</v>
      </c>
      <c r="L105" s="474">
        <v>0</v>
      </c>
      <c r="M105" s="263">
        <f t="shared" si="983"/>
        <v>0</v>
      </c>
      <c r="N105" s="474">
        <v>0</v>
      </c>
      <c r="O105" s="263">
        <f t="shared" si="984"/>
        <v>0</v>
      </c>
      <c r="P105" s="474">
        <v>0</v>
      </c>
      <c r="Q105" s="263">
        <f t="shared" si="985"/>
        <v>0</v>
      </c>
      <c r="R105" s="474">
        <v>0</v>
      </c>
      <c r="S105" s="263">
        <f t="shared" si="986"/>
        <v>0</v>
      </c>
      <c r="T105" s="474">
        <v>0</v>
      </c>
      <c r="U105" s="263">
        <f t="shared" si="987"/>
        <v>0</v>
      </c>
      <c r="V105" s="474">
        <v>0</v>
      </c>
      <c r="W105" s="263">
        <f t="shared" si="988"/>
        <v>0</v>
      </c>
      <c r="X105" s="474">
        <v>0</v>
      </c>
      <c r="Y105" s="263">
        <f t="shared" si="989"/>
        <v>0</v>
      </c>
      <c r="Z105" s="474">
        <v>0</v>
      </c>
      <c r="AA105" s="263">
        <f t="shared" si="990"/>
        <v>0</v>
      </c>
      <c r="AB105" s="474"/>
      <c r="AC105" s="263">
        <f t="shared" si="991"/>
        <v>0</v>
      </c>
      <c r="AD105" s="474"/>
      <c r="AE105" s="263">
        <f t="shared" si="992"/>
        <v>0</v>
      </c>
      <c r="AF105" s="474"/>
      <c r="AG105" s="263">
        <f t="shared" si="993"/>
        <v>0</v>
      </c>
      <c r="AH105" s="474"/>
      <c r="AI105" s="263">
        <f t="shared" si="994"/>
        <v>0</v>
      </c>
      <c r="AJ105" s="474">
        <v>0</v>
      </c>
      <c r="AK105" s="263">
        <f t="shared" si="995"/>
        <v>0</v>
      </c>
      <c r="AL105" s="474">
        <v>0</v>
      </c>
      <c r="AM105" s="263">
        <f t="shared" si="996"/>
        <v>0</v>
      </c>
      <c r="AN105" s="474">
        <v>0</v>
      </c>
      <c r="AO105" s="263">
        <f t="shared" si="997"/>
        <v>0</v>
      </c>
      <c r="AP105" s="474">
        <v>0</v>
      </c>
      <c r="AQ105" s="263">
        <f t="shared" si="998"/>
        <v>0</v>
      </c>
      <c r="AR105" s="474">
        <v>0</v>
      </c>
      <c r="AS105" s="263">
        <f t="shared" si="999"/>
        <v>0</v>
      </c>
      <c r="AT105" s="474">
        <v>0</v>
      </c>
      <c r="AU105" s="263">
        <f t="shared" si="1000"/>
        <v>0</v>
      </c>
      <c r="AV105" s="474">
        <v>0</v>
      </c>
      <c r="AW105" s="263">
        <f t="shared" si="1001"/>
        <v>0</v>
      </c>
      <c r="AX105" s="474">
        <v>0</v>
      </c>
      <c r="AY105" s="263">
        <f t="shared" si="1002"/>
        <v>0</v>
      </c>
      <c r="AZ105" s="474">
        <v>0</v>
      </c>
      <c r="BA105" s="263">
        <f t="shared" si="1003"/>
        <v>0</v>
      </c>
      <c r="BB105" s="474">
        <v>0</v>
      </c>
      <c r="BC105" s="263">
        <f t="shared" si="1004"/>
        <v>0</v>
      </c>
      <c r="BD105" s="474">
        <v>0</v>
      </c>
      <c r="BE105" s="263">
        <f t="shared" si="1005"/>
        <v>0</v>
      </c>
      <c r="BF105" s="474">
        <v>0</v>
      </c>
      <c r="BG105" s="263">
        <f t="shared" si="1006"/>
        <v>0</v>
      </c>
      <c r="BH105" s="474">
        <v>0</v>
      </c>
      <c r="BI105" s="263">
        <f t="shared" si="1007"/>
        <v>0</v>
      </c>
      <c r="BJ105" s="474">
        <v>0</v>
      </c>
      <c r="BK105" s="263">
        <f t="shared" si="1008"/>
        <v>0</v>
      </c>
      <c r="BL105" s="474">
        <v>0</v>
      </c>
      <c r="BM105" s="263">
        <f t="shared" si="1009"/>
        <v>0</v>
      </c>
      <c r="BN105" s="474">
        <v>0</v>
      </c>
      <c r="BO105" s="263">
        <f t="shared" si="1010"/>
        <v>0</v>
      </c>
      <c r="BP105" s="474">
        <v>0</v>
      </c>
      <c r="BQ105" s="476">
        <f t="shared" si="979"/>
        <v>0</v>
      </c>
      <c r="BR105" s="295">
        <f t="shared" si="733"/>
        <v>0</v>
      </c>
    </row>
    <row r="106" spans="2:70" ht="18" hidden="1" customHeight="1" outlineLevel="2" thickTop="1" thickBot="1">
      <c r="B106" s="208" t="s">
        <v>359</v>
      </c>
      <c r="C106" s="260" t="str">
        <f>IF(VLOOKUP(B106,'Orçamento Detalhado'!$A$11:$I$529,4,)="","",(VLOOKUP(B106,'Orçamento Detalhado'!$A$11:$I$529,4,)))</f>
        <v>Janelas</v>
      </c>
      <c r="D106" s="261" t="str">
        <f>IF(B106="","",VLOOKUP($B106,'Orçamento Detalhado'!$A$11:$J$529,10,))</f>
        <v/>
      </c>
      <c r="E106" s="262">
        <f t="shared" si="732"/>
        <v>0</v>
      </c>
      <c r="F106" s="478">
        <v>102</v>
      </c>
      <c r="G106" s="263">
        <f t="shared" si="980"/>
        <v>0</v>
      </c>
      <c r="H106" s="264"/>
      <c r="I106" s="263">
        <f t="shared" si="981"/>
        <v>0</v>
      </c>
      <c r="J106" s="474"/>
      <c r="K106" s="263">
        <f t="shared" si="982"/>
        <v>0</v>
      </c>
      <c r="L106" s="474">
        <v>0</v>
      </c>
      <c r="M106" s="263">
        <f t="shared" si="983"/>
        <v>0</v>
      </c>
      <c r="N106" s="474">
        <v>0</v>
      </c>
      <c r="O106" s="263">
        <f t="shared" si="984"/>
        <v>0</v>
      </c>
      <c r="P106" s="474">
        <v>0</v>
      </c>
      <c r="Q106" s="263">
        <f t="shared" si="985"/>
        <v>0</v>
      </c>
      <c r="R106" s="474">
        <v>0</v>
      </c>
      <c r="S106" s="263">
        <f t="shared" si="986"/>
        <v>0</v>
      </c>
      <c r="T106" s="474">
        <v>0</v>
      </c>
      <c r="U106" s="263">
        <f t="shared" si="987"/>
        <v>0</v>
      </c>
      <c r="V106" s="474">
        <v>0</v>
      </c>
      <c r="W106" s="263">
        <f t="shared" si="988"/>
        <v>0</v>
      </c>
      <c r="X106" s="474">
        <v>0</v>
      </c>
      <c r="Y106" s="263">
        <f t="shared" si="989"/>
        <v>0</v>
      </c>
      <c r="Z106" s="474">
        <v>0</v>
      </c>
      <c r="AA106" s="263">
        <f t="shared" si="990"/>
        <v>0</v>
      </c>
      <c r="AB106" s="474"/>
      <c r="AC106" s="263">
        <f t="shared" si="991"/>
        <v>0</v>
      </c>
      <c r="AD106" s="474"/>
      <c r="AE106" s="263">
        <f t="shared" si="992"/>
        <v>0</v>
      </c>
      <c r="AF106" s="474"/>
      <c r="AG106" s="263">
        <f t="shared" si="993"/>
        <v>0</v>
      </c>
      <c r="AH106" s="474"/>
      <c r="AI106" s="263">
        <f t="shared" si="994"/>
        <v>0</v>
      </c>
      <c r="AJ106" s="474">
        <v>0</v>
      </c>
      <c r="AK106" s="263">
        <f t="shared" si="995"/>
        <v>0</v>
      </c>
      <c r="AL106" s="474">
        <v>0</v>
      </c>
      <c r="AM106" s="263">
        <f t="shared" si="996"/>
        <v>0</v>
      </c>
      <c r="AN106" s="474">
        <v>0</v>
      </c>
      <c r="AO106" s="263">
        <f t="shared" si="997"/>
        <v>0</v>
      </c>
      <c r="AP106" s="474">
        <v>0</v>
      </c>
      <c r="AQ106" s="263">
        <f t="shared" si="998"/>
        <v>0</v>
      </c>
      <c r="AR106" s="474">
        <v>0</v>
      </c>
      <c r="AS106" s="263">
        <f t="shared" si="999"/>
        <v>0</v>
      </c>
      <c r="AT106" s="474">
        <v>0</v>
      </c>
      <c r="AU106" s="263">
        <f t="shared" si="1000"/>
        <v>0</v>
      </c>
      <c r="AV106" s="474">
        <v>0</v>
      </c>
      <c r="AW106" s="263">
        <f t="shared" si="1001"/>
        <v>0</v>
      </c>
      <c r="AX106" s="474">
        <v>0</v>
      </c>
      <c r="AY106" s="263">
        <f t="shared" si="1002"/>
        <v>0</v>
      </c>
      <c r="AZ106" s="474">
        <v>0</v>
      </c>
      <c r="BA106" s="263">
        <f t="shared" si="1003"/>
        <v>0</v>
      </c>
      <c r="BB106" s="474">
        <v>0</v>
      </c>
      <c r="BC106" s="263">
        <f t="shared" si="1004"/>
        <v>0</v>
      </c>
      <c r="BD106" s="474">
        <v>0</v>
      </c>
      <c r="BE106" s="263">
        <f t="shared" si="1005"/>
        <v>0</v>
      </c>
      <c r="BF106" s="474">
        <v>0</v>
      </c>
      <c r="BG106" s="263">
        <f t="shared" si="1006"/>
        <v>0</v>
      </c>
      <c r="BH106" s="474">
        <v>0</v>
      </c>
      <c r="BI106" s="263">
        <f t="shared" si="1007"/>
        <v>0</v>
      </c>
      <c r="BJ106" s="474">
        <v>0</v>
      </c>
      <c r="BK106" s="263">
        <f t="shared" si="1008"/>
        <v>0</v>
      </c>
      <c r="BL106" s="474">
        <v>0</v>
      </c>
      <c r="BM106" s="263">
        <f t="shared" si="1009"/>
        <v>0</v>
      </c>
      <c r="BN106" s="474">
        <v>0</v>
      </c>
      <c r="BO106" s="263">
        <f t="shared" si="1010"/>
        <v>0</v>
      </c>
      <c r="BP106" s="474">
        <v>0</v>
      </c>
      <c r="BQ106" s="476">
        <f t="shared" si="979"/>
        <v>0</v>
      </c>
      <c r="BR106" s="295">
        <f t="shared" si="733"/>
        <v>0</v>
      </c>
    </row>
    <row r="107" spans="2:70" ht="18" hidden="1" customHeight="1" outlineLevel="2" thickTop="1" thickBot="1">
      <c r="B107" s="208" t="s">
        <v>361</v>
      </c>
      <c r="C107" s="260" t="str">
        <f>IF(VLOOKUP(B107,'Orçamento Detalhado'!$A$11:$I$529,4,)="","",(VLOOKUP(B107,'Orçamento Detalhado'!$A$11:$I$529,4,)))</f>
        <v>Guarda-corpo</v>
      </c>
      <c r="D107" s="261" t="str">
        <f>IF(B107="","",VLOOKUP($B107,'Orçamento Detalhado'!$A$11:$J$529,10,))</f>
        <v/>
      </c>
      <c r="E107" s="262">
        <f t="shared" si="732"/>
        <v>0</v>
      </c>
      <c r="F107" s="478">
        <v>103</v>
      </c>
      <c r="G107" s="263">
        <f t="shared" si="980"/>
        <v>0</v>
      </c>
      <c r="H107" s="264"/>
      <c r="I107" s="263">
        <f t="shared" si="981"/>
        <v>0</v>
      </c>
      <c r="J107" s="474"/>
      <c r="K107" s="263">
        <f t="shared" si="982"/>
        <v>0</v>
      </c>
      <c r="L107" s="474">
        <v>0</v>
      </c>
      <c r="M107" s="263">
        <f t="shared" si="983"/>
        <v>0</v>
      </c>
      <c r="N107" s="474">
        <v>0</v>
      </c>
      <c r="O107" s="263">
        <f t="shared" si="984"/>
        <v>0</v>
      </c>
      <c r="P107" s="474">
        <v>0</v>
      </c>
      <c r="Q107" s="263">
        <f t="shared" si="985"/>
        <v>0</v>
      </c>
      <c r="R107" s="474">
        <v>0</v>
      </c>
      <c r="S107" s="263">
        <f t="shared" si="986"/>
        <v>0</v>
      </c>
      <c r="T107" s="474">
        <v>0</v>
      </c>
      <c r="U107" s="263">
        <f t="shared" si="987"/>
        <v>0</v>
      </c>
      <c r="V107" s="474">
        <v>0</v>
      </c>
      <c r="W107" s="263">
        <f t="shared" si="988"/>
        <v>0</v>
      </c>
      <c r="X107" s="474">
        <v>0</v>
      </c>
      <c r="Y107" s="263">
        <f t="shared" si="989"/>
        <v>0</v>
      </c>
      <c r="Z107" s="474">
        <v>0</v>
      </c>
      <c r="AA107" s="263">
        <f t="shared" si="990"/>
        <v>0</v>
      </c>
      <c r="AB107" s="474"/>
      <c r="AC107" s="263">
        <f t="shared" si="991"/>
        <v>0</v>
      </c>
      <c r="AD107" s="474"/>
      <c r="AE107" s="263">
        <f t="shared" si="992"/>
        <v>0</v>
      </c>
      <c r="AF107" s="474"/>
      <c r="AG107" s="263">
        <f t="shared" si="993"/>
        <v>0</v>
      </c>
      <c r="AH107" s="474"/>
      <c r="AI107" s="263">
        <f t="shared" si="994"/>
        <v>0</v>
      </c>
      <c r="AJ107" s="474">
        <v>0</v>
      </c>
      <c r="AK107" s="263">
        <f t="shared" si="995"/>
        <v>0</v>
      </c>
      <c r="AL107" s="474">
        <v>0</v>
      </c>
      <c r="AM107" s="263">
        <f t="shared" si="996"/>
        <v>0</v>
      </c>
      <c r="AN107" s="474">
        <v>0</v>
      </c>
      <c r="AO107" s="263">
        <f t="shared" si="997"/>
        <v>0</v>
      </c>
      <c r="AP107" s="474">
        <v>0</v>
      </c>
      <c r="AQ107" s="263">
        <f t="shared" si="998"/>
        <v>0</v>
      </c>
      <c r="AR107" s="474">
        <v>0</v>
      </c>
      <c r="AS107" s="263">
        <f t="shared" si="999"/>
        <v>0</v>
      </c>
      <c r="AT107" s="474">
        <v>0</v>
      </c>
      <c r="AU107" s="263">
        <f t="shared" si="1000"/>
        <v>0</v>
      </c>
      <c r="AV107" s="474">
        <v>0</v>
      </c>
      <c r="AW107" s="263">
        <f t="shared" si="1001"/>
        <v>0</v>
      </c>
      <c r="AX107" s="474">
        <v>0</v>
      </c>
      <c r="AY107" s="263">
        <f t="shared" si="1002"/>
        <v>0</v>
      </c>
      <c r="AZ107" s="474">
        <v>0</v>
      </c>
      <c r="BA107" s="263">
        <f t="shared" si="1003"/>
        <v>0</v>
      </c>
      <c r="BB107" s="474">
        <v>0</v>
      </c>
      <c r="BC107" s="263">
        <f t="shared" si="1004"/>
        <v>0</v>
      </c>
      <c r="BD107" s="474">
        <v>0</v>
      </c>
      <c r="BE107" s="263">
        <f t="shared" si="1005"/>
        <v>0</v>
      </c>
      <c r="BF107" s="474">
        <v>0</v>
      </c>
      <c r="BG107" s="263">
        <f t="shared" si="1006"/>
        <v>0</v>
      </c>
      <c r="BH107" s="474">
        <v>0</v>
      </c>
      <c r="BI107" s="263">
        <f t="shared" si="1007"/>
        <v>0</v>
      </c>
      <c r="BJ107" s="474">
        <v>0</v>
      </c>
      <c r="BK107" s="263">
        <f t="shared" si="1008"/>
        <v>0</v>
      </c>
      <c r="BL107" s="474">
        <v>0</v>
      </c>
      <c r="BM107" s="263">
        <f t="shared" si="1009"/>
        <v>0</v>
      </c>
      <c r="BN107" s="474">
        <v>0</v>
      </c>
      <c r="BO107" s="263">
        <f t="shared" si="1010"/>
        <v>0</v>
      </c>
      <c r="BP107" s="474">
        <v>0</v>
      </c>
      <c r="BQ107" s="476">
        <f t="shared" si="979"/>
        <v>0</v>
      </c>
      <c r="BR107" s="295">
        <f t="shared" si="733"/>
        <v>0</v>
      </c>
    </row>
    <row r="108" spans="2:70" ht="18" hidden="1" customHeight="1" outlineLevel="2" thickTop="1" thickBot="1">
      <c r="B108" s="208" t="s">
        <v>363</v>
      </c>
      <c r="C108" s="260" t="str">
        <f>IF(VLOOKUP(B108,'Orçamento Detalhado'!$A$11:$I$529,4,)="","",(VLOOKUP(B108,'Orçamento Detalhado'!$A$11:$I$529,4,)))</f>
        <v/>
      </c>
      <c r="D108" s="261" t="str">
        <f>IF(B108="","",VLOOKUP($B108,'Orçamento Detalhado'!$A$11:$J$529,10,))</f>
        <v/>
      </c>
      <c r="E108" s="262">
        <f t="shared" si="732"/>
        <v>0</v>
      </c>
      <c r="F108" s="478">
        <v>104</v>
      </c>
      <c r="G108" s="263">
        <f t="shared" ref="G108" si="1011">IFERROR($D108*H108,0)</f>
        <v>0</v>
      </c>
      <c r="H108" s="264"/>
      <c r="I108" s="263">
        <f t="shared" ref="I108" si="1012">IFERROR($D108*J108,0)</f>
        <v>0</v>
      </c>
      <c r="J108" s="474"/>
      <c r="K108" s="263">
        <f t="shared" ref="K108" si="1013">IFERROR($D108*L108,0)</f>
        <v>0</v>
      </c>
      <c r="L108" s="474">
        <v>0</v>
      </c>
      <c r="M108" s="263">
        <f t="shared" ref="M108" si="1014">IFERROR($D108*N108,0)</f>
        <v>0</v>
      </c>
      <c r="N108" s="474">
        <v>0</v>
      </c>
      <c r="O108" s="263">
        <f t="shared" ref="O108" si="1015">IFERROR($D108*P108,0)</f>
        <v>0</v>
      </c>
      <c r="P108" s="474">
        <v>0</v>
      </c>
      <c r="Q108" s="263">
        <f t="shared" ref="Q108" si="1016">IFERROR($D108*R108,0)</f>
        <v>0</v>
      </c>
      <c r="R108" s="474">
        <v>0</v>
      </c>
      <c r="S108" s="263">
        <f t="shared" ref="S108" si="1017">IFERROR($D108*T108,0)</f>
        <v>0</v>
      </c>
      <c r="T108" s="474">
        <v>0</v>
      </c>
      <c r="U108" s="263">
        <f t="shared" ref="U108" si="1018">IFERROR($D108*V108,0)</f>
        <v>0</v>
      </c>
      <c r="V108" s="474">
        <v>0</v>
      </c>
      <c r="W108" s="263">
        <f t="shared" ref="W108" si="1019">IFERROR($D108*X108,0)</f>
        <v>0</v>
      </c>
      <c r="X108" s="474">
        <v>0</v>
      </c>
      <c r="Y108" s="263">
        <f t="shared" ref="Y108" si="1020">IFERROR($D108*Z108,0)</f>
        <v>0</v>
      </c>
      <c r="Z108" s="474">
        <v>0</v>
      </c>
      <c r="AA108" s="263">
        <f t="shared" ref="AA108" si="1021">IFERROR($D108*AB108,0)</f>
        <v>0</v>
      </c>
      <c r="AB108" s="474"/>
      <c r="AC108" s="263">
        <f t="shared" ref="AC108" si="1022">IFERROR($D108*AD108,0)</f>
        <v>0</v>
      </c>
      <c r="AD108" s="474"/>
      <c r="AE108" s="263">
        <f t="shared" ref="AE108" si="1023">IFERROR($D108*AF108,0)</f>
        <v>0</v>
      </c>
      <c r="AF108" s="474"/>
      <c r="AG108" s="263">
        <f t="shared" ref="AG108" si="1024">IFERROR($D108*AH108,0)</f>
        <v>0</v>
      </c>
      <c r="AH108" s="474"/>
      <c r="AI108" s="263">
        <f t="shared" ref="AI108" si="1025">IFERROR($D108*AJ108,0)</f>
        <v>0</v>
      </c>
      <c r="AJ108" s="474">
        <v>0</v>
      </c>
      <c r="AK108" s="263">
        <f t="shared" ref="AK108" si="1026">IFERROR($D108*AL108,0)</f>
        <v>0</v>
      </c>
      <c r="AL108" s="474">
        <v>0</v>
      </c>
      <c r="AM108" s="263">
        <f t="shared" ref="AM108" si="1027">IFERROR($D108*AN108,0)</f>
        <v>0</v>
      </c>
      <c r="AN108" s="474">
        <v>0</v>
      </c>
      <c r="AO108" s="263">
        <f t="shared" ref="AO108" si="1028">IFERROR($D108*AP108,0)</f>
        <v>0</v>
      </c>
      <c r="AP108" s="474">
        <v>0</v>
      </c>
      <c r="AQ108" s="263">
        <f t="shared" ref="AQ108" si="1029">IFERROR($D108*AR108,0)</f>
        <v>0</v>
      </c>
      <c r="AR108" s="474">
        <v>0</v>
      </c>
      <c r="AS108" s="263">
        <f t="shared" ref="AS108" si="1030">IFERROR($D108*AT108,0)</f>
        <v>0</v>
      </c>
      <c r="AT108" s="474">
        <v>0</v>
      </c>
      <c r="AU108" s="263">
        <f t="shared" ref="AU108" si="1031">IFERROR($D108*AV108,0)</f>
        <v>0</v>
      </c>
      <c r="AV108" s="474">
        <v>0</v>
      </c>
      <c r="AW108" s="263">
        <f t="shared" ref="AW108" si="1032">IFERROR($D108*AX108,0)</f>
        <v>0</v>
      </c>
      <c r="AX108" s="474">
        <v>0</v>
      </c>
      <c r="AY108" s="263">
        <f t="shared" ref="AY108" si="1033">IFERROR($D108*AZ108,0)</f>
        <v>0</v>
      </c>
      <c r="AZ108" s="474">
        <v>0</v>
      </c>
      <c r="BA108" s="263">
        <f t="shared" ref="BA108" si="1034">IFERROR($D108*BB108,0)</f>
        <v>0</v>
      </c>
      <c r="BB108" s="474">
        <v>0</v>
      </c>
      <c r="BC108" s="263">
        <f t="shared" ref="BC108" si="1035">IFERROR($D108*BD108,0)</f>
        <v>0</v>
      </c>
      <c r="BD108" s="474">
        <v>0</v>
      </c>
      <c r="BE108" s="263">
        <f t="shared" ref="BE108" si="1036">IFERROR($D108*BF108,0)</f>
        <v>0</v>
      </c>
      <c r="BF108" s="474">
        <v>0</v>
      </c>
      <c r="BG108" s="263">
        <f t="shared" ref="BG108" si="1037">IFERROR($D108*BH108,0)</f>
        <v>0</v>
      </c>
      <c r="BH108" s="474">
        <v>0</v>
      </c>
      <c r="BI108" s="263">
        <f t="shared" ref="BI108" si="1038">IFERROR($D108*BJ108,0)</f>
        <v>0</v>
      </c>
      <c r="BJ108" s="474">
        <v>0</v>
      </c>
      <c r="BK108" s="263">
        <f t="shared" ref="BK108" si="1039">IFERROR($D108*BL108,0)</f>
        <v>0</v>
      </c>
      <c r="BL108" s="474">
        <v>0</v>
      </c>
      <c r="BM108" s="263">
        <f t="shared" ref="BM108" si="1040">IFERROR($D108*BN108,0)</f>
        <v>0</v>
      </c>
      <c r="BN108" s="474">
        <v>0</v>
      </c>
      <c r="BO108" s="263">
        <f t="shared" ref="BO108" si="1041">IFERROR($D108*BP108,0)</f>
        <v>0</v>
      </c>
      <c r="BP108" s="474">
        <v>0</v>
      </c>
      <c r="BQ108" s="476">
        <f t="shared" si="979"/>
        <v>0</v>
      </c>
      <c r="BR108" s="295">
        <f t="shared" si="733"/>
        <v>0</v>
      </c>
    </row>
    <row r="109" spans="2:70" ht="18" hidden="1" customHeight="1" outlineLevel="2" thickTop="1" thickBot="1">
      <c r="B109" s="208" t="s">
        <v>364</v>
      </c>
      <c r="C109" s="260" t="str">
        <f>IF(VLOOKUP(B109,'Orçamento Detalhado'!$A$11:$I$529,4,)="","",(VLOOKUP(B109,'Orçamento Detalhado'!$A$11:$I$529,4,)))</f>
        <v/>
      </c>
      <c r="D109" s="261" t="str">
        <f>IF(B109="","",VLOOKUP($B109,'Orçamento Detalhado'!$A$11:$J$529,10,))</f>
        <v/>
      </c>
      <c r="E109" s="262">
        <f t="shared" si="732"/>
        <v>0</v>
      </c>
      <c r="F109" s="478">
        <v>105</v>
      </c>
      <c r="G109" s="263">
        <f t="shared" si="980"/>
        <v>0</v>
      </c>
      <c r="H109" s="264"/>
      <c r="I109" s="263">
        <f t="shared" si="981"/>
        <v>0</v>
      </c>
      <c r="J109" s="474"/>
      <c r="K109" s="263">
        <f t="shared" si="982"/>
        <v>0</v>
      </c>
      <c r="L109" s="474">
        <v>0</v>
      </c>
      <c r="M109" s="263">
        <f t="shared" si="983"/>
        <v>0</v>
      </c>
      <c r="N109" s="474">
        <v>0</v>
      </c>
      <c r="O109" s="263">
        <f t="shared" si="984"/>
        <v>0</v>
      </c>
      <c r="P109" s="474">
        <v>0</v>
      </c>
      <c r="Q109" s="263">
        <f t="shared" si="985"/>
        <v>0</v>
      </c>
      <c r="R109" s="474">
        <v>0</v>
      </c>
      <c r="S109" s="263">
        <f t="shared" si="986"/>
        <v>0</v>
      </c>
      <c r="T109" s="474">
        <v>0</v>
      </c>
      <c r="U109" s="263">
        <f t="shared" si="987"/>
        <v>0</v>
      </c>
      <c r="V109" s="474">
        <v>0</v>
      </c>
      <c r="W109" s="263">
        <f t="shared" si="988"/>
        <v>0</v>
      </c>
      <c r="X109" s="474">
        <v>0</v>
      </c>
      <c r="Y109" s="263">
        <f t="shared" si="989"/>
        <v>0</v>
      </c>
      <c r="Z109" s="474">
        <v>0</v>
      </c>
      <c r="AA109" s="263">
        <f t="shared" si="990"/>
        <v>0</v>
      </c>
      <c r="AB109" s="474"/>
      <c r="AC109" s="263">
        <f t="shared" si="991"/>
        <v>0</v>
      </c>
      <c r="AD109" s="474"/>
      <c r="AE109" s="263">
        <f t="shared" si="992"/>
        <v>0</v>
      </c>
      <c r="AF109" s="474"/>
      <c r="AG109" s="263">
        <f t="shared" si="993"/>
        <v>0</v>
      </c>
      <c r="AH109" s="474"/>
      <c r="AI109" s="263">
        <f t="shared" si="994"/>
        <v>0</v>
      </c>
      <c r="AJ109" s="474">
        <v>0</v>
      </c>
      <c r="AK109" s="263">
        <f t="shared" si="995"/>
        <v>0</v>
      </c>
      <c r="AL109" s="474">
        <v>0</v>
      </c>
      <c r="AM109" s="263">
        <f t="shared" si="996"/>
        <v>0</v>
      </c>
      <c r="AN109" s="474">
        <v>0</v>
      </c>
      <c r="AO109" s="263">
        <f t="shared" si="997"/>
        <v>0</v>
      </c>
      <c r="AP109" s="474">
        <v>0</v>
      </c>
      <c r="AQ109" s="263">
        <f t="shared" si="998"/>
        <v>0</v>
      </c>
      <c r="AR109" s="474">
        <v>0</v>
      </c>
      <c r="AS109" s="263">
        <f t="shared" si="999"/>
        <v>0</v>
      </c>
      <c r="AT109" s="474">
        <v>0</v>
      </c>
      <c r="AU109" s="263">
        <f t="shared" si="1000"/>
        <v>0</v>
      </c>
      <c r="AV109" s="474">
        <v>0</v>
      </c>
      <c r="AW109" s="263">
        <f t="shared" si="1001"/>
        <v>0</v>
      </c>
      <c r="AX109" s="474">
        <v>0</v>
      </c>
      <c r="AY109" s="263">
        <f t="shared" si="1002"/>
        <v>0</v>
      </c>
      <c r="AZ109" s="474">
        <v>0</v>
      </c>
      <c r="BA109" s="263">
        <f t="shared" si="1003"/>
        <v>0</v>
      </c>
      <c r="BB109" s="474">
        <v>0</v>
      </c>
      <c r="BC109" s="263">
        <f t="shared" si="1004"/>
        <v>0</v>
      </c>
      <c r="BD109" s="474">
        <v>0</v>
      </c>
      <c r="BE109" s="263">
        <f t="shared" si="1005"/>
        <v>0</v>
      </c>
      <c r="BF109" s="474">
        <v>0</v>
      </c>
      <c r="BG109" s="263">
        <f t="shared" si="1006"/>
        <v>0</v>
      </c>
      <c r="BH109" s="474">
        <v>0</v>
      </c>
      <c r="BI109" s="263">
        <f t="shared" si="1007"/>
        <v>0</v>
      </c>
      <c r="BJ109" s="474">
        <v>0</v>
      </c>
      <c r="BK109" s="263">
        <f t="shared" si="1008"/>
        <v>0</v>
      </c>
      <c r="BL109" s="474">
        <v>0</v>
      </c>
      <c r="BM109" s="263">
        <f t="shared" si="1009"/>
        <v>0</v>
      </c>
      <c r="BN109" s="474">
        <v>0</v>
      </c>
      <c r="BO109" s="263">
        <f t="shared" si="1010"/>
        <v>0</v>
      </c>
      <c r="BP109" s="474">
        <v>0</v>
      </c>
      <c r="BQ109" s="476">
        <f t="shared" si="979"/>
        <v>0</v>
      </c>
      <c r="BR109" s="295">
        <f t="shared" si="733"/>
        <v>0</v>
      </c>
    </row>
    <row r="110" spans="2:70" ht="18" hidden="1" customHeight="1" outlineLevel="2" thickTop="1" thickBot="1">
      <c r="B110" s="208" t="s">
        <v>365</v>
      </c>
      <c r="C110" s="260" t="str">
        <f>IF(VLOOKUP(B110,'Orçamento Detalhado'!$A$11:$I$529,4,)="","",(VLOOKUP(B110,'Orçamento Detalhado'!$A$11:$I$529,4,)))</f>
        <v/>
      </c>
      <c r="D110" s="261" t="str">
        <f>IF(B110="","",VLOOKUP($B110,'Orçamento Detalhado'!$A$11:$J$529,10,))</f>
        <v/>
      </c>
      <c r="E110" s="262">
        <f t="shared" si="732"/>
        <v>0</v>
      </c>
      <c r="F110" s="478">
        <v>106</v>
      </c>
      <c r="G110" s="263">
        <f t="shared" si="980"/>
        <v>0</v>
      </c>
      <c r="H110" s="264"/>
      <c r="I110" s="263">
        <f t="shared" si="981"/>
        <v>0</v>
      </c>
      <c r="J110" s="474"/>
      <c r="K110" s="263">
        <f t="shared" si="982"/>
        <v>0</v>
      </c>
      <c r="L110" s="474">
        <v>0</v>
      </c>
      <c r="M110" s="263">
        <f t="shared" si="983"/>
        <v>0</v>
      </c>
      <c r="N110" s="474">
        <v>0</v>
      </c>
      <c r="O110" s="263">
        <f t="shared" si="984"/>
        <v>0</v>
      </c>
      <c r="P110" s="474">
        <v>0</v>
      </c>
      <c r="Q110" s="263">
        <f t="shared" si="985"/>
        <v>0</v>
      </c>
      <c r="R110" s="474">
        <v>0</v>
      </c>
      <c r="S110" s="263">
        <f t="shared" si="986"/>
        <v>0</v>
      </c>
      <c r="T110" s="474">
        <v>0</v>
      </c>
      <c r="U110" s="263">
        <f t="shared" si="987"/>
        <v>0</v>
      </c>
      <c r="V110" s="474">
        <v>0</v>
      </c>
      <c r="W110" s="263">
        <f t="shared" si="988"/>
        <v>0</v>
      </c>
      <c r="X110" s="474">
        <v>0</v>
      </c>
      <c r="Y110" s="263">
        <f t="shared" si="989"/>
        <v>0</v>
      </c>
      <c r="Z110" s="474">
        <v>0</v>
      </c>
      <c r="AA110" s="263">
        <f t="shared" si="990"/>
        <v>0</v>
      </c>
      <c r="AB110" s="474"/>
      <c r="AC110" s="263">
        <f t="shared" si="991"/>
        <v>0</v>
      </c>
      <c r="AD110" s="474"/>
      <c r="AE110" s="263">
        <f t="shared" si="992"/>
        <v>0</v>
      </c>
      <c r="AF110" s="474"/>
      <c r="AG110" s="263">
        <f t="shared" si="993"/>
        <v>0</v>
      </c>
      <c r="AH110" s="474"/>
      <c r="AI110" s="263">
        <f t="shared" si="994"/>
        <v>0</v>
      </c>
      <c r="AJ110" s="474">
        <v>0</v>
      </c>
      <c r="AK110" s="263">
        <f t="shared" si="995"/>
        <v>0</v>
      </c>
      <c r="AL110" s="474">
        <v>0</v>
      </c>
      <c r="AM110" s="263">
        <f t="shared" si="996"/>
        <v>0</v>
      </c>
      <c r="AN110" s="474">
        <v>0</v>
      </c>
      <c r="AO110" s="263">
        <f t="shared" si="997"/>
        <v>0</v>
      </c>
      <c r="AP110" s="474">
        <v>0</v>
      </c>
      <c r="AQ110" s="263">
        <f t="shared" si="998"/>
        <v>0</v>
      </c>
      <c r="AR110" s="474">
        <v>0</v>
      </c>
      <c r="AS110" s="263">
        <f t="shared" si="999"/>
        <v>0</v>
      </c>
      <c r="AT110" s="474">
        <v>0</v>
      </c>
      <c r="AU110" s="263">
        <f t="shared" si="1000"/>
        <v>0</v>
      </c>
      <c r="AV110" s="474">
        <v>0</v>
      </c>
      <c r="AW110" s="263">
        <f t="shared" si="1001"/>
        <v>0</v>
      </c>
      <c r="AX110" s="474">
        <v>0</v>
      </c>
      <c r="AY110" s="263">
        <f t="shared" si="1002"/>
        <v>0</v>
      </c>
      <c r="AZ110" s="474">
        <v>0</v>
      </c>
      <c r="BA110" s="263">
        <f t="shared" si="1003"/>
        <v>0</v>
      </c>
      <c r="BB110" s="474">
        <v>0</v>
      </c>
      <c r="BC110" s="263">
        <f t="shared" si="1004"/>
        <v>0</v>
      </c>
      <c r="BD110" s="474">
        <v>0</v>
      </c>
      <c r="BE110" s="263">
        <f t="shared" si="1005"/>
        <v>0</v>
      </c>
      <c r="BF110" s="474">
        <v>0</v>
      </c>
      <c r="BG110" s="263">
        <f t="shared" si="1006"/>
        <v>0</v>
      </c>
      <c r="BH110" s="474">
        <v>0</v>
      </c>
      <c r="BI110" s="263">
        <f t="shared" si="1007"/>
        <v>0</v>
      </c>
      <c r="BJ110" s="474">
        <v>0</v>
      </c>
      <c r="BK110" s="263">
        <f t="shared" si="1008"/>
        <v>0</v>
      </c>
      <c r="BL110" s="474">
        <v>0</v>
      </c>
      <c r="BM110" s="263">
        <f t="shared" si="1009"/>
        <v>0</v>
      </c>
      <c r="BN110" s="474">
        <v>0</v>
      </c>
      <c r="BO110" s="263">
        <f t="shared" si="1010"/>
        <v>0</v>
      </c>
      <c r="BP110" s="474">
        <v>0</v>
      </c>
      <c r="BQ110" s="476">
        <f t="shared" ref="BQ110:BQ111" si="1042">SUM(BN110,BL110,BJ110,BH110,BF110,BD110,BB110,AZ110,AX110,AV110,AT110,AR110,AP110,AN110,AL110,AJ110,AH110,AF110,AD110,AB110,Z110,X110,V110,T110,R110,P110,N110,L110,J110,H110,BP110)</f>
        <v>0</v>
      </c>
      <c r="BR110" s="295">
        <f t="shared" si="733"/>
        <v>0</v>
      </c>
    </row>
    <row r="111" spans="2:70" ht="18" hidden="1" customHeight="1" outlineLevel="2" thickTop="1" thickBot="1">
      <c r="B111" s="208" t="s">
        <v>366</v>
      </c>
      <c r="C111" s="260" t="str">
        <f>IF(VLOOKUP(B111,'Orçamento Detalhado'!$A$11:$I$529,4,)="","",(VLOOKUP(B111,'Orçamento Detalhado'!$A$11:$I$529,4,)))</f>
        <v/>
      </c>
      <c r="D111" s="261" t="str">
        <f>IF(B111="","",VLOOKUP($B111,'Orçamento Detalhado'!$A$11:$J$529,10,))</f>
        <v/>
      </c>
      <c r="E111" s="262">
        <f t="shared" si="732"/>
        <v>0</v>
      </c>
      <c r="F111" s="478">
        <v>107</v>
      </c>
      <c r="G111" s="263">
        <f t="shared" ref="G111" si="1043">IFERROR($D111*H111,0)</f>
        <v>0</v>
      </c>
      <c r="H111" s="264"/>
      <c r="I111" s="263">
        <f t="shared" ref="I111" si="1044">IFERROR($D111*J111,0)</f>
        <v>0</v>
      </c>
      <c r="J111" s="474"/>
      <c r="K111" s="263">
        <f t="shared" ref="K111" si="1045">IFERROR($D111*L111,0)</f>
        <v>0</v>
      </c>
      <c r="L111" s="474">
        <v>0</v>
      </c>
      <c r="M111" s="263">
        <f t="shared" ref="M111" si="1046">IFERROR($D111*N111,0)</f>
        <v>0</v>
      </c>
      <c r="N111" s="474">
        <v>0</v>
      </c>
      <c r="O111" s="263">
        <f t="shared" ref="O111" si="1047">IFERROR($D111*P111,0)</f>
        <v>0</v>
      </c>
      <c r="P111" s="474">
        <v>0</v>
      </c>
      <c r="Q111" s="263">
        <f t="shared" ref="Q111" si="1048">IFERROR($D111*R111,0)</f>
        <v>0</v>
      </c>
      <c r="R111" s="474">
        <v>0</v>
      </c>
      <c r="S111" s="263">
        <f t="shared" ref="S111" si="1049">IFERROR($D111*T111,0)</f>
        <v>0</v>
      </c>
      <c r="T111" s="474">
        <v>0</v>
      </c>
      <c r="U111" s="263">
        <f t="shared" ref="U111" si="1050">IFERROR($D111*V111,0)</f>
        <v>0</v>
      </c>
      <c r="V111" s="474">
        <v>0</v>
      </c>
      <c r="W111" s="263">
        <f t="shared" ref="W111" si="1051">IFERROR($D111*X111,0)</f>
        <v>0</v>
      </c>
      <c r="X111" s="474">
        <v>0</v>
      </c>
      <c r="Y111" s="263">
        <f t="shared" ref="Y111" si="1052">IFERROR($D111*Z111,0)</f>
        <v>0</v>
      </c>
      <c r="Z111" s="474">
        <v>0</v>
      </c>
      <c r="AA111" s="263">
        <f t="shared" ref="AA111" si="1053">IFERROR($D111*AB111,0)</f>
        <v>0</v>
      </c>
      <c r="AB111" s="474"/>
      <c r="AC111" s="263">
        <f t="shared" ref="AC111" si="1054">IFERROR($D111*AD111,0)</f>
        <v>0</v>
      </c>
      <c r="AD111" s="474"/>
      <c r="AE111" s="263">
        <f t="shared" ref="AE111" si="1055">IFERROR($D111*AF111,0)</f>
        <v>0</v>
      </c>
      <c r="AF111" s="474"/>
      <c r="AG111" s="263">
        <f t="shared" ref="AG111" si="1056">IFERROR($D111*AH111,0)</f>
        <v>0</v>
      </c>
      <c r="AH111" s="474"/>
      <c r="AI111" s="263">
        <f t="shared" ref="AI111" si="1057">IFERROR($D111*AJ111,0)</f>
        <v>0</v>
      </c>
      <c r="AJ111" s="474">
        <v>0</v>
      </c>
      <c r="AK111" s="263">
        <f t="shared" ref="AK111" si="1058">IFERROR($D111*AL111,0)</f>
        <v>0</v>
      </c>
      <c r="AL111" s="474">
        <v>0</v>
      </c>
      <c r="AM111" s="263">
        <f t="shared" ref="AM111" si="1059">IFERROR($D111*AN111,0)</f>
        <v>0</v>
      </c>
      <c r="AN111" s="474">
        <v>0</v>
      </c>
      <c r="AO111" s="263">
        <f t="shared" ref="AO111" si="1060">IFERROR($D111*AP111,0)</f>
        <v>0</v>
      </c>
      <c r="AP111" s="474">
        <v>0</v>
      </c>
      <c r="AQ111" s="263">
        <f t="shared" ref="AQ111" si="1061">IFERROR($D111*AR111,0)</f>
        <v>0</v>
      </c>
      <c r="AR111" s="474">
        <v>0</v>
      </c>
      <c r="AS111" s="263">
        <f t="shared" ref="AS111" si="1062">IFERROR($D111*AT111,0)</f>
        <v>0</v>
      </c>
      <c r="AT111" s="474">
        <v>0</v>
      </c>
      <c r="AU111" s="263">
        <f t="shared" ref="AU111" si="1063">IFERROR($D111*AV111,0)</f>
        <v>0</v>
      </c>
      <c r="AV111" s="474">
        <v>0</v>
      </c>
      <c r="AW111" s="263">
        <f t="shared" ref="AW111" si="1064">IFERROR($D111*AX111,0)</f>
        <v>0</v>
      </c>
      <c r="AX111" s="474">
        <v>0</v>
      </c>
      <c r="AY111" s="263">
        <f t="shared" ref="AY111" si="1065">IFERROR($D111*AZ111,0)</f>
        <v>0</v>
      </c>
      <c r="AZ111" s="474">
        <v>0</v>
      </c>
      <c r="BA111" s="263">
        <f t="shared" ref="BA111" si="1066">IFERROR($D111*BB111,0)</f>
        <v>0</v>
      </c>
      <c r="BB111" s="474">
        <v>0</v>
      </c>
      <c r="BC111" s="263">
        <f t="shared" ref="BC111" si="1067">IFERROR($D111*BD111,0)</f>
        <v>0</v>
      </c>
      <c r="BD111" s="474">
        <v>0</v>
      </c>
      <c r="BE111" s="263">
        <f t="shared" ref="BE111" si="1068">IFERROR($D111*BF111,0)</f>
        <v>0</v>
      </c>
      <c r="BF111" s="474">
        <v>0</v>
      </c>
      <c r="BG111" s="263">
        <f t="shared" ref="BG111" si="1069">IFERROR($D111*BH111,0)</f>
        <v>0</v>
      </c>
      <c r="BH111" s="474">
        <v>0</v>
      </c>
      <c r="BI111" s="263">
        <f t="shared" ref="BI111" si="1070">IFERROR($D111*BJ111,0)</f>
        <v>0</v>
      </c>
      <c r="BJ111" s="474">
        <v>0</v>
      </c>
      <c r="BK111" s="263">
        <f t="shared" ref="BK111" si="1071">IFERROR($D111*BL111,0)</f>
        <v>0</v>
      </c>
      <c r="BL111" s="474">
        <v>0</v>
      </c>
      <c r="BM111" s="263">
        <f t="shared" ref="BM111" si="1072">IFERROR($D111*BN111,0)</f>
        <v>0</v>
      </c>
      <c r="BN111" s="474">
        <v>0</v>
      </c>
      <c r="BO111" s="263">
        <f t="shared" ref="BO111" si="1073">IFERROR($D111*BP111,0)</f>
        <v>0</v>
      </c>
      <c r="BP111" s="474">
        <v>0</v>
      </c>
      <c r="BQ111" s="476">
        <f t="shared" si="1042"/>
        <v>0</v>
      </c>
      <c r="BR111" s="295">
        <f t="shared" si="733"/>
        <v>0</v>
      </c>
    </row>
    <row r="112" spans="2:70" ht="18" hidden="1" customHeight="1" outlineLevel="2" thickTop="1" thickBot="1">
      <c r="B112" s="208" t="s">
        <v>367</v>
      </c>
      <c r="C112" s="260" t="str">
        <f>IF(VLOOKUP(B112,'Orçamento Detalhado'!$A$11:$I$529,4,)="","",(VLOOKUP(B112,'Orçamento Detalhado'!$A$11:$I$529,4,)))</f>
        <v/>
      </c>
      <c r="D112" s="261" t="str">
        <f>IF(B112="","",VLOOKUP($B112,'Orçamento Detalhado'!$A$11:$J$529,10,))</f>
        <v/>
      </c>
      <c r="E112" s="262">
        <f t="shared" si="732"/>
        <v>0</v>
      </c>
      <c r="F112" s="478">
        <v>108</v>
      </c>
      <c r="G112" s="263">
        <f t="shared" ref="G112" si="1074">IFERROR($D112*H112,0)</f>
        <v>0</v>
      </c>
      <c r="H112" s="264"/>
      <c r="I112" s="263">
        <f t="shared" ref="I112" si="1075">IFERROR($D112*J112,0)</f>
        <v>0</v>
      </c>
      <c r="J112" s="474"/>
      <c r="K112" s="263">
        <f t="shared" ref="K112" si="1076">IFERROR($D112*L112,0)</f>
        <v>0</v>
      </c>
      <c r="L112" s="474">
        <v>0</v>
      </c>
      <c r="M112" s="263">
        <f t="shared" ref="M112" si="1077">IFERROR($D112*N112,0)</f>
        <v>0</v>
      </c>
      <c r="N112" s="474">
        <v>0</v>
      </c>
      <c r="O112" s="263">
        <f t="shared" ref="O112" si="1078">IFERROR($D112*P112,0)</f>
        <v>0</v>
      </c>
      <c r="P112" s="474">
        <v>0</v>
      </c>
      <c r="Q112" s="263">
        <f t="shared" ref="Q112" si="1079">IFERROR($D112*R112,0)</f>
        <v>0</v>
      </c>
      <c r="R112" s="474">
        <v>0</v>
      </c>
      <c r="S112" s="263">
        <f t="shared" ref="S112" si="1080">IFERROR($D112*T112,0)</f>
        <v>0</v>
      </c>
      <c r="T112" s="474">
        <v>0</v>
      </c>
      <c r="U112" s="263">
        <f t="shared" ref="U112" si="1081">IFERROR($D112*V112,0)</f>
        <v>0</v>
      </c>
      <c r="V112" s="474">
        <v>0</v>
      </c>
      <c r="W112" s="263">
        <f t="shared" ref="W112" si="1082">IFERROR($D112*X112,0)</f>
        <v>0</v>
      </c>
      <c r="X112" s="474">
        <v>0</v>
      </c>
      <c r="Y112" s="263">
        <f t="shared" ref="Y112" si="1083">IFERROR($D112*Z112,0)</f>
        <v>0</v>
      </c>
      <c r="Z112" s="474">
        <v>0</v>
      </c>
      <c r="AA112" s="263">
        <f t="shared" ref="AA112" si="1084">IFERROR($D112*AB112,0)</f>
        <v>0</v>
      </c>
      <c r="AB112" s="474"/>
      <c r="AC112" s="263">
        <f t="shared" ref="AC112" si="1085">IFERROR($D112*AD112,0)</f>
        <v>0</v>
      </c>
      <c r="AD112" s="474"/>
      <c r="AE112" s="263">
        <f t="shared" ref="AE112" si="1086">IFERROR($D112*AF112,0)</f>
        <v>0</v>
      </c>
      <c r="AF112" s="474"/>
      <c r="AG112" s="263">
        <f t="shared" ref="AG112" si="1087">IFERROR($D112*AH112,0)</f>
        <v>0</v>
      </c>
      <c r="AH112" s="474"/>
      <c r="AI112" s="263">
        <f t="shared" ref="AI112" si="1088">IFERROR($D112*AJ112,0)</f>
        <v>0</v>
      </c>
      <c r="AJ112" s="474">
        <v>0</v>
      </c>
      <c r="AK112" s="263">
        <f t="shared" ref="AK112" si="1089">IFERROR($D112*AL112,0)</f>
        <v>0</v>
      </c>
      <c r="AL112" s="474">
        <v>0</v>
      </c>
      <c r="AM112" s="263">
        <f t="shared" ref="AM112" si="1090">IFERROR($D112*AN112,0)</f>
        <v>0</v>
      </c>
      <c r="AN112" s="474">
        <v>0</v>
      </c>
      <c r="AO112" s="263">
        <f t="shared" ref="AO112" si="1091">IFERROR($D112*AP112,0)</f>
        <v>0</v>
      </c>
      <c r="AP112" s="474">
        <v>0</v>
      </c>
      <c r="AQ112" s="263">
        <f t="shared" ref="AQ112" si="1092">IFERROR($D112*AR112,0)</f>
        <v>0</v>
      </c>
      <c r="AR112" s="474">
        <v>0</v>
      </c>
      <c r="AS112" s="263">
        <f t="shared" ref="AS112" si="1093">IFERROR($D112*AT112,0)</f>
        <v>0</v>
      </c>
      <c r="AT112" s="474">
        <v>0</v>
      </c>
      <c r="AU112" s="263">
        <f t="shared" ref="AU112" si="1094">IFERROR($D112*AV112,0)</f>
        <v>0</v>
      </c>
      <c r="AV112" s="474">
        <v>0</v>
      </c>
      <c r="AW112" s="263">
        <f t="shared" ref="AW112" si="1095">IFERROR($D112*AX112,0)</f>
        <v>0</v>
      </c>
      <c r="AX112" s="474">
        <v>0</v>
      </c>
      <c r="AY112" s="263">
        <f t="shared" ref="AY112" si="1096">IFERROR($D112*AZ112,0)</f>
        <v>0</v>
      </c>
      <c r="AZ112" s="474">
        <v>0</v>
      </c>
      <c r="BA112" s="263">
        <f t="shared" ref="BA112" si="1097">IFERROR($D112*BB112,0)</f>
        <v>0</v>
      </c>
      <c r="BB112" s="474">
        <v>0</v>
      </c>
      <c r="BC112" s="263">
        <f t="shared" ref="BC112" si="1098">IFERROR($D112*BD112,0)</f>
        <v>0</v>
      </c>
      <c r="BD112" s="474">
        <v>0</v>
      </c>
      <c r="BE112" s="263">
        <f t="shared" ref="BE112" si="1099">IFERROR($D112*BF112,0)</f>
        <v>0</v>
      </c>
      <c r="BF112" s="474">
        <v>0</v>
      </c>
      <c r="BG112" s="263">
        <f t="shared" ref="BG112" si="1100">IFERROR($D112*BH112,0)</f>
        <v>0</v>
      </c>
      <c r="BH112" s="474">
        <v>0</v>
      </c>
      <c r="BI112" s="263">
        <f t="shared" ref="BI112" si="1101">IFERROR($D112*BJ112,0)</f>
        <v>0</v>
      </c>
      <c r="BJ112" s="474">
        <v>0</v>
      </c>
      <c r="BK112" s="263">
        <f t="shared" ref="BK112" si="1102">IFERROR($D112*BL112,0)</f>
        <v>0</v>
      </c>
      <c r="BL112" s="474">
        <v>0</v>
      </c>
      <c r="BM112" s="263">
        <f t="shared" ref="BM112" si="1103">IFERROR($D112*BN112,0)</f>
        <v>0</v>
      </c>
      <c r="BN112" s="474">
        <v>0</v>
      </c>
      <c r="BO112" s="263">
        <f t="shared" ref="BO112" si="1104">IFERROR($D112*BP112,0)</f>
        <v>0</v>
      </c>
      <c r="BP112" s="474">
        <v>0</v>
      </c>
      <c r="BQ112" s="476">
        <f t="shared" ref="BQ112" si="1105">SUM(BN112,BL112,BJ112,BH112,BF112,BD112,BB112,AZ112,AX112,AV112,AT112,AR112,AP112,AN112,AL112,AJ112,AH112,AF112,AD112,AB112,Z112,X112,V112,T112,R112,P112,N112,L112,J112,H112,BP112)</f>
        <v>0</v>
      </c>
      <c r="BR112" s="295">
        <f t="shared" si="733"/>
        <v>0</v>
      </c>
    </row>
    <row r="113" spans="2:70" ht="18" hidden="1" customHeight="1" outlineLevel="1" thickTop="1" thickBot="1">
      <c r="B113" s="246" t="s">
        <v>118</v>
      </c>
      <c r="C113" s="266" t="str">
        <f>IF(B113="","",VLOOKUP(B113,'Orçamento Detalhado'!$A$11:$I$529,4,))</f>
        <v>ESQUADRIAS DE MADEIRA</v>
      </c>
      <c r="D113" s="249">
        <f>SUM(D114:D130)</f>
        <v>0</v>
      </c>
      <c r="E113" s="250">
        <f t="shared" si="732"/>
        <v>0</v>
      </c>
      <c r="F113" s="478">
        <v>109</v>
      </c>
      <c r="G113" s="251">
        <f>SUM(G114:G130)</f>
        <v>0</v>
      </c>
      <c r="H113" s="252">
        <f>IFERROR(G113/$D113,0)</f>
        <v>0</v>
      </c>
      <c r="I113" s="251">
        <f>SUM(I114:I130)</f>
        <v>0</v>
      </c>
      <c r="J113" s="473">
        <f t="shared" ref="J113" si="1106">IFERROR(I113/$D113,0)</f>
        <v>0</v>
      </c>
      <c r="K113" s="251">
        <f t="shared" ref="K113" si="1107">SUM(K114:K130)</f>
        <v>0</v>
      </c>
      <c r="L113" s="473">
        <f t="shared" ref="L113" si="1108">IFERROR(K113/$D113,0)</f>
        <v>0</v>
      </c>
      <c r="M113" s="251">
        <f t="shared" ref="M113" si="1109">SUM(M114:M130)</f>
        <v>0</v>
      </c>
      <c r="N113" s="473">
        <f t="shared" ref="N113" si="1110">IFERROR(M113/$D113,0)</f>
        <v>0</v>
      </c>
      <c r="O113" s="251">
        <f t="shared" ref="O113" si="1111">SUM(O114:O130)</f>
        <v>0</v>
      </c>
      <c r="P113" s="473">
        <f t="shared" ref="P113" si="1112">IFERROR(O113/$D113,0)</f>
        <v>0</v>
      </c>
      <c r="Q113" s="251">
        <f t="shared" ref="Q113" si="1113">SUM(Q114:Q130)</f>
        <v>0</v>
      </c>
      <c r="R113" s="473">
        <f t="shared" ref="R113" si="1114">IFERROR(Q113/$D113,0)</f>
        <v>0</v>
      </c>
      <c r="S113" s="251">
        <f t="shared" ref="S113" si="1115">SUM(S114:S130)</f>
        <v>0</v>
      </c>
      <c r="T113" s="473">
        <f t="shared" ref="T113" si="1116">IFERROR(S113/$D113,0)</f>
        <v>0</v>
      </c>
      <c r="U113" s="251">
        <f t="shared" ref="U113" si="1117">SUM(U114:U130)</f>
        <v>0</v>
      </c>
      <c r="V113" s="473">
        <f t="shared" ref="V113" si="1118">IFERROR(U113/$D113,0)</f>
        <v>0</v>
      </c>
      <c r="W113" s="251">
        <f t="shared" ref="W113" si="1119">SUM(W114:W130)</f>
        <v>0</v>
      </c>
      <c r="X113" s="473">
        <f t="shared" ref="X113" si="1120">IFERROR(W113/$D113,0)</f>
        <v>0</v>
      </c>
      <c r="Y113" s="251">
        <f t="shared" ref="Y113" si="1121">SUM(Y114:Y130)</f>
        <v>0</v>
      </c>
      <c r="Z113" s="473">
        <f t="shared" ref="Z113" si="1122">IFERROR(Y113/$D113,0)</f>
        <v>0</v>
      </c>
      <c r="AA113" s="251">
        <f t="shared" ref="AA113" si="1123">SUM(AA114:AA130)</f>
        <v>0</v>
      </c>
      <c r="AB113" s="473">
        <f t="shared" ref="AB113" si="1124">IFERROR(AA113/$D113,0)</f>
        <v>0</v>
      </c>
      <c r="AC113" s="251">
        <f t="shared" ref="AC113" si="1125">SUM(AC114:AC130)</f>
        <v>0</v>
      </c>
      <c r="AD113" s="473">
        <f t="shared" ref="AD113" si="1126">IFERROR(AC113/$D113,0)</f>
        <v>0</v>
      </c>
      <c r="AE113" s="251">
        <f t="shared" ref="AE113" si="1127">SUM(AE114:AE130)</f>
        <v>0</v>
      </c>
      <c r="AF113" s="473">
        <f t="shared" ref="AF113" si="1128">IFERROR(AE113/$D113,0)</f>
        <v>0</v>
      </c>
      <c r="AG113" s="251">
        <f t="shared" ref="AG113" si="1129">SUM(AG114:AG130)</f>
        <v>0</v>
      </c>
      <c r="AH113" s="473">
        <f t="shared" ref="AH113" si="1130">IFERROR(AG113/$D113,0)</f>
        <v>0</v>
      </c>
      <c r="AI113" s="251">
        <f t="shared" ref="AI113" si="1131">SUM(AI114:AI130)</f>
        <v>0</v>
      </c>
      <c r="AJ113" s="473">
        <f t="shared" ref="AJ113" si="1132">IFERROR(AI113/$D113,0)</f>
        <v>0</v>
      </c>
      <c r="AK113" s="251">
        <f t="shared" ref="AK113" si="1133">SUM(AK114:AK130)</f>
        <v>0</v>
      </c>
      <c r="AL113" s="473">
        <f t="shared" ref="AL113" si="1134">IFERROR(AK113/$D113,0)</f>
        <v>0</v>
      </c>
      <c r="AM113" s="251">
        <f t="shared" ref="AM113" si="1135">SUM(AM114:AM130)</f>
        <v>0</v>
      </c>
      <c r="AN113" s="473">
        <f t="shared" ref="AN113" si="1136">IFERROR(AM113/$D113,0)</f>
        <v>0</v>
      </c>
      <c r="AO113" s="251">
        <f t="shared" ref="AO113" si="1137">SUM(AO114:AO130)</f>
        <v>0</v>
      </c>
      <c r="AP113" s="473">
        <f t="shared" ref="AP113" si="1138">IFERROR(AO113/$D113,0)</f>
        <v>0</v>
      </c>
      <c r="AQ113" s="251">
        <f t="shared" ref="AQ113" si="1139">SUM(AQ114:AQ130)</f>
        <v>0</v>
      </c>
      <c r="AR113" s="473">
        <f t="shared" ref="AR113" si="1140">IFERROR(AQ113/$D113,0)</f>
        <v>0</v>
      </c>
      <c r="AS113" s="251">
        <f t="shared" ref="AS113" si="1141">SUM(AS114:AS130)</f>
        <v>0</v>
      </c>
      <c r="AT113" s="473">
        <f t="shared" ref="AT113" si="1142">IFERROR(AS113/$D113,0)</f>
        <v>0</v>
      </c>
      <c r="AU113" s="251">
        <f t="shared" ref="AU113" si="1143">SUM(AU114:AU130)</f>
        <v>0</v>
      </c>
      <c r="AV113" s="473">
        <f t="shared" ref="AV113" si="1144">IFERROR(AU113/$D113,0)</f>
        <v>0</v>
      </c>
      <c r="AW113" s="251">
        <f t="shared" ref="AW113" si="1145">SUM(AW114:AW130)</f>
        <v>0</v>
      </c>
      <c r="AX113" s="473">
        <f t="shared" ref="AX113" si="1146">IFERROR(AW113/$D113,0)</f>
        <v>0</v>
      </c>
      <c r="AY113" s="251">
        <f t="shared" ref="AY113" si="1147">SUM(AY114:AY130)</f>
        <v>0</v>
      </c>
      <c r="AZ113" s="473">
        <f t="shared" ref="AZ113" si="1148">IFERROR(AY113/$D113,0)</f>
        <v>0</v>
      </c>
      <c r="BA113" s="251">
        <f t="shared" ref="BA113" si="1149">SUM(BA114:BA130)</f>
        <v>0</v>
      </c>
      <c r="BB113" s="473">
        <f t="shared" ref="BB113" si="1150">IFERROR(BA113/$D113,0)</f>
        <v>0</v>
      </c>
      <c r="BC113" s="251">
        <f t="shared" ref="BC113" si="1151">SUM(BC114:BC130)</f>
        <v>0</v>
      </c>
      <c r="BD113" s="473">
        <f t="shared" ref="BD113" si="1152">IFERROR(BC113/$D113,0)</f>
        <v>0</v>
      </c>
      <c r="BE113" s="251">
        <f t="shared" ref="BE113" si="1153">SUM(BE114:BE130)</f>
        <v>0</v>
      </c>
      <c r="BF113" s="473">
        <f t="shared" ref="BF113" si="1154">IFERROR(BE113/$D113,0)</f>
        <v>0</v>
      </c>
      <c r="BG113" s="251">
        <f>SUM(BG114:BG130)</f>
        <v>0</v>
      </c>
      <c r="BH113" s="473">
        <f t="shared" ref="BH113" si="1155">IFERROR(BG113/$D113,0)</f>
        <v>0</v>
      </c>
      <c r="BI113" s="251">
        <f>SUM(BI114:BI130)</f>
        <v>0</v>
      </c>
      <c r="BJ113" s="473">
        <f t="shared" ref="BJ113" si="1156">IFERROR(BI113/$D113,0)</f>
        <v>0</v>
      </c>
      <c r="BK113" s="251">
        <f>SUM(BK114:BK130)</f>
        <v>0</v>
      </c>
      <c r="BL113" s="473">
        <f t="shared" ref="BL113" si="1157">IFERROR(BK113/$D113,0)</f>
        <v>0</v>
      </c>
      <c r="BM113" s="251">
        <f>SUM(BM114:BM130)</f>
        <v>0</v>
      </c>
      <c r="BN113" s="473">
        <f t="shared" ref="BN113" si="1158">IFERROR(BM113/$D113,0)</f>
        <v>0</v>
      </c>
      <c r="BO113" s="251">
        <f>SUM(BO114:BO130)</f>
        <v>0</v>
      </c>
      <c r="BP113" s="473">
        <f t="shared" ref="BP113" si="1159">IFERROR(BO113/$D113,0)</f>
        <v>0</v>
      </c>
      <c r="BQ113" s="476">
        <f t="shared" si="979"/>
        <v>0</v>
      </c>
      <c r="BR113" s="295">
        <f t="shared" si="733"/>
        <v>0</v>
      </c>
    </row>
    <row r="114" spans="2:70" ht="18" hidden="1" customHeight="1" outlineLevel="2" thickTop="1" thickBot="1">
      <c r="B114" s="208" t="s">
        <v>369</v>
      </c>
      <c r="C114" s="260" t="str">
        <f>IF(VLOOKUP(B114,'Orçamento Detalhado'!$A$11:$I$529,4,)="","",(VLOOKUP(B114,'Orçamento Detalhado'!$A$11:$I$529,4,)))</f>
        <v>Kit Porta Pronta 80x210cm (externa)</v>
      </c>
      <c r="D114" s="261" t="str">
        <f>IF(B114="","",VLOOKUP($B114,'Orçamento Detalhado'!$A$11:$J$529,10,))</f>
        <v/>
      </c>
      <c r="E114" s="262">
        <f t="shared" si="732"/>
        <v>0</v>
      </c>
      <c r="F114" s="478">
        <v>110</v>
      </c>
      <c r="G114" s="263">
        <f t="shared" ref="G114:G127" si="1160">IFERROR($D114*H114,0)</f>
        <v>0</v>
      </c>
      <c r="H114" s="264"/>
      <c r="I114" s="263">
        <f t="shared" ref="I114:I124" si="1161">IFERROR($D114*J114,0)</f>
        <v>0</v>
      </c>
      <c r="J114" s="474"/>
      <c r="K114" s="263">
        <f t="shared" ref="K114:K124" si="1162">IFERROR($D114*L114,0)</f>
        <v>0</v>
      </c>
      <c r="L114" s="474">
        <v>0</v>
      </c>
      <c r="M114" s="263">
        <f t="shared" ref="M114:M124" si="1163">IFERROR($D114*N114,0)</f>
        <v>0</v>
      </c>
      <c r="N114" s="474">
        <v>0</v>
      </c>
      <c r="O114" s="263">
        <f t="shared" ref="O114:O124" si="1164">IFERROR($D114*P114,0)</f>
        <v>0</v>
      </c>
      <c r="P114" s="474">
        <v>0</v>
      </c>
      <c r="Q114" s="263">
        <f t="shared" ref="Q114:Q124" si="1165">IFERROR($D114*R114,0)</f>
        <v>0</v>
      </c>
      <c r="R114" s="474">
        <v>0</v>
      </c>
      <c r="S114" s="263">
        <f t="shared" ref="S114:S124" si="1166">IFERROR($D114*T114,0)</f>
        <v>0</v>
      </c>
      <c r="T114" s="474">
        <v>0</v>
      </c>
      <c r="U114" s="263">
        <f t="shared" ref="U114:U124" si="1167">IFERROR($D114*V114,0)</f>
        <v>0</v>
      </c>
      <c r="V114" s="474">
        <v>0</v>
      </c>
      <c r="W114" s="263">
        <f t="shared" ref="W114:W124" si="1168">IFERROR($D114*X114,0)</f>
        <v>0</v>
      </c>
      <c r="X114" s="474">
        <v>0</v>
      </c>
      <c r="Y114" s="263">
        <f t="shared" ref="Y114:Y124" si="1169">IFERROR($D114*Z114,0)</f>
        <v>0</v>
      </c>
      <c r="Z114" s="474">
        <v>0</v>
      </c>
      <c r="AA114" s="263">
        <f t="shared" ref="AA114:AA124" si="1170">IFERROR($D114*AB114,0)</f>
        <v>0</v>
      </c>
      <c r="AB114" s="474"/>
      <c r="AC114" s="263">
        <f t="shared" ref="AC114:AC124" si="1171">IFERROR($D114*AD114,0)</f>
        <v>0</v>
      </c>
      <c r="AD114" s="474"/>
      <c r="AE114" s="263">
        <f t="shared" ref="AE114:AE124" si="1172">IFERROR($D114*AF114,0)</f>
        <v>0</v>
      </c>
      <c r="AF114" s="474"/>
      <c r="AG114" s="263">
        <f t="shared" ref="AG114:AG124" si="1173">IFERROR($D114*AH114,0)</f>
        <v>0</v>
      </c>
      <c r="AH114" s="474"/>
      <c r="AI114" s="263">
        <f t="shared" ref="AI114:AI124" si="1174">IFERROR($D114*AJ114,0)</f>
        <v>0</v>
      </c>
      <c r="AJ114" s="474">
        <v>0</v>
      </c>
      <c r="AK114" s="263">
        <f t="shared" ref="AK114:AK124" si="1175">IFERROR($D114*AL114,0)</f>
        <v>0</v>
      </c>
      <c r="AL114" s="474">
        <v>0</v>
      </c>
      <c r="AM114" s="263">
        <f t="shared" ref="AM114:AM124" si="1176">IFERROR($D114*AN114,0)</f>
        <v>0</v>
      </c>
      <c r="AN114" s="474">
        <v>0</v>
      </c>
      <c r="AO114" s="263">
        <f t="shared" ref="AO114:AO124" si="1177">IFERROR($D114*AP114,0)</f>
        <v>0</v>
      </c>
      <c r="AP114" s="474">
        <v>0</v>
      </c>
      <c r="AQ114" s="263">
        <f t="shared" ref="AQ114:AQ124" si="1178">IFERROR($D114*AR114,0)</f>
        <v>0</v>
      </c>
      <c r="AR114" s="474">
        <v>0</v>
      </c>
      <c r="AS114" s="263">
        <f t="shared" ref="AS114:AS124" si="1179">IFERROR($D114*AT114,0)</f>
        <v>0</v>
      </c>
      <c r="AT114" s="474">
        <v>0</v>
      </c>
      <c r="AU114" s="263">
        <f t="shared" ref="AU114:AU124" si="1180">IFERROR($D114*AV114,0)</f>
        <v>0</v>
      </c>
      <c r="AV114" s="474">
        <v>0</v>
      </c>
      <c r="AW114" s="263">
        <f t="shared" ref="AW114:AW124" si="1181">IFERROR($D114*AX114,0)</f>
        <v>0</v>
      </c>
      <c r="AX114" s="474">
        <v>0</v>
      </c>
      <c r="AY114" s="263">
        <f t="shared" ref="AY114:AY124" si="1182">IFERROR($D114*AZ114,0)</f>
        <v>0</v>
      </c>
      <c r="AZ114" s="474">
        <v>0</v>
      </c>
      <c r="BA114" s="263">
        <f t="shared" ref="BA114:BA124" si="1183">IFERROR($D114*BB114,0)</f>
        <v>0</v>
      </c>
      <c r="BB114" s="474">
        <v>0</v>
      </c>
      <c r="BC114" s="263">
        <f t="shared" ref="BC114:BC124" si="1184">IFERROR($D114*BD114,0)</f>
        <v>0</v>
      </c>
      <c r="BD114" s="474">
        <v>0</v>
      </c>
      <c r="BE114" s="263">
        <f t="shared" ref="BE114:BE124" si="1185">IFERROR($D114*BF114,0)</f>
        <v>0</v>
      </c>
      <c r="BF114" s="474">
        <v>0</v>
      </c>
      <c r="BG114" s="263">
        <f t="shared" ref="BG114:BG124" si="1186">IFERROR($D114*BH114,0)</f>
        <v>0</v>
      </c>
      <c r="BH114" s="474">
        <v>0</v>
      </c>
      <c r="BI114" s="263">
        <f t="shared" ref="BI114:BI124" si="1187">IFERROR($D114*BJ114,0)</f>
        <v>0</v>
      </c>
      <c r="BJ114" s="474">
        <v>0</v>
      </c>
      <c r="BK114" s="263">
        <f t="shared" ref="BK114:BK124" si="1188">IFERROR($D114*BL114,0)</f>
        <v>0</v>
      </c>
      <c r="BL114" s="474">
        <v>0</v>
      </c>
      <c r="BM114" s="263">
        <f t="shared" ref="BM114:BM124" si="1189">IFERROR($D114*BN114,0)</f>
        <v>0</v>
      </c>
      <c r="BN114" s="474">
        <v>0</v>
      </c>
      <c r="BO114" s="263">
        <f t="shared" ref="BO114:BO124" si="1190">IFERROR($D114*BP114,0)</f>
        <v>0</v>
      </c>
      <c r="BP114" s="474">
        <v>0</v>
      </c>
      <c r="BQ114" s="476">
        <f t="shared" ref="BQ114:BQ124" si="1191">SUM(BN114,BL114,BJ114,BH114,BF114,BD114,BB114,AZ114,AX114,AV114,AT114,AR114,AP114,AN114,AL114,AJ114,AH114,AF114,AD114,AB114,Z114,X114,V114,T114,R114,P114,N114,L114,J114,H114,BP114)</f>
        <v>0</v>
      </c>
      <c r="BR114" s="295">
        <f t="shared" si="733"/>
        <v>0</v>
      </c>
    </row>
    <row r="115" spans="2:70" ht="18" hidden="1" customHeight="1" outlineLevel="2" thickTop="1" thickBot="1">
      <c r="B115" s="208" t="s">
        <v>371</v>
      </c>
      <c r="C115" s="260" t="str">
        <f>IF(VLOOKUP(B115,'Orçamento Detalhado'!$A$11:$I$529,4,)="","",(VLOOKUP(B115,'Orçamento Detalhado'!$A$11:$I$529,4,)))</f>
        <v>Kit Porta Pronta 80x210cm (interna)</v>
      </c>
      <c r="D115" s="261" t="str">
        <f>IF(B115="","",VLOOKUP($B115,'Orçamento Detalhado'!$A$11:$J$529,10,))</f>
        <v/>
      </c>
      <c r="E115" s="262">
        <f t="shared" si="732"/>
        <v>0</v>
      </c>
      <c r="F115" s="478">
        <v>111</v>
      </c>
      <c r="G115" s="263">
        <f t="shared" si="1160"/>
        <v>0</v>
      </c>
      <c r="H115" s="264"/>
      <c r="I115" s="263">
        <f t="shared" si="1161"/>
        <v>0</v>
      </c>
      <c r="J115" s="474"/>
      <c r="K115" s="263">
        <f t="shared" si="1162"/>
        <v>0</v>
      </c>
      <c r="L115" s="474">
        <v>0</v>
      </c>
      <c r="M115" s="263">
        <f t="shared" si="1163"/>
        <v>0</v>
      </c>
      <c r="N115" s="474">
        <v>0</v>
      </c>
      <c r="O115" s="263">
        <f t="shared" si="1164"/>
        <v>0</v>
      </c>
      <c r="P115" s="474">
        <v>0</v>
      </c>
      <c r="Q115" s="263">
        <f t="shared" si="1165"/>
        <v>0</v>
      </c>
      <c r="R115" s="474">
        <v>0</v>
      </c>
      <c r="S115" s="263">
        <f t="shared" si="1166"/>
        <v>0</v>
      </c>
      <c r="T115" s="474">
        <v>0</v>
      </c>
      <c r="U115" s="263">
        <f t="shared" si="1167"/>
        <v>0</v>
      </c>
      <c r="V115" s="474">
        <v>0</v>
      </c>
      <c r="W115" s="263">
        <f t="shared" si="1168"/>
        <v>0</v>
      </c>
      <c r="X115" s="474">
        <v>0</v>
      </c>
      <c r="Y115" s="263">
        <f t="shared" si="1169"/>
        <v>0</v>
      </c>
      <c r="Z115" s="474">
        <v>0</v>
      </c>
      <c r="AA115" s="263">
        <f t="shared" si="1170"/>
        <v>0</v>
      </c>
      <c r="AB115" s="474"/>
      <c r="AC115" s="263">
        <f t="shared" si="1171"/>
        <v>0</v>
      </c>
      <c r="AD115" s="474"/>
      <c r="AE115" s="263">
        <f t="shared" si="1172"/>
        <v>0</v>
      </c>
      <c r="AF115" s="474"/>
      <c r="AG115" s="263">
        <f t="shared" si="1173"/>
        <v>0</v>
      </c>
      <c r="AH115" s="474"/>
      <c r="AI115" s="263">
        <f t="shared" si="1174"/>
        <v>0</v>
      </c>
      <c r="AJ115" s="474">
        <v>0</v>
      </c>
      <c r="AK115" s="263">
        <f t="shared" si="1175"/>
        <v>0</v>
      </c>
      <c r="AL115" s="474">
        <v>0</v>
      </c>
      <c r="AM115" s="263">
        <f t="shared" si="1176"/>
        <v>0</v>
      </c>
      <c r="AN115" s="474">
        <v>0</v>
      </c>
      <c r="AO115" s="263">
        <f t="shared" si="1177"/>
        <v>0</v>
      </c>
      <c r="AP115" s="474">
        <v>0</v>
      </c>
      <c r="AQ115" s="263">
        <f t="shared" si="1178"/>
        <v>0</v>
      </c>
      <c r="AR115" s="474">
        <v>0</v>
      </c>
      <c r="AS115" s="263">
        <f t="shared" si="1179"/>
        <v>0</v>
      </c>
      <c r="AT115" s="474">
        <v>0</v>
      </c>
      <c r="AU115" s="263">
        <f t="shared" si="1180"/>
        <v>0</v>
      </c>
      <c r="AV115" s="474">
        <v>0</v>
      </c>
      <c r="AW115" s="263">
        <f t="shared" si="1181"/>
        <v>0</v>
      </c>
      <c r="AX115" s="474">
        <v>0</v>
      </c>
      <c r="AY115" s="263">
        <f t="shared" si="1182"/>
        <v>0</v>
      </c>
      <c r="AZ115" s="474">
        <v>0</v>
      </c>
      <c r="BA115" s="263">
        <f t="shared" si="1183"/>
        <v>0</v>
      </c>
      <c r="BB115" s="474">
        <v>0</v>
      </c>
      <c r="BC115" s="263">
        <f t="shared" si="1184"/>
        <v>0</v>
      </c>
      <c r="BD115" s="474">
        <v>0</v>
      </c>
      <c r="BE115" s="263">
        <f t="shared" si="1185"/>
        <v>0</v>
      </c>
      <c r="BF115" s="474">
        <v>0</v>
      </c>
      <c r="BG115" s="263">
        <f t="shared" si="1186"/>
        <v>0</v>
      </c>
      <c r="BH115" s="474">
        <v>0</v>
      </c>
      <c r="BI115" s="263">
        <f t="shared" si="1187"/>
        <v>0</v>
      </c>
      <c r="BJ115" s="474">
        <v>0</v>
      </c>
      <c r="BK115" s="263">
        <f t="shared" si="1188"/>
        <v>0</v>
      </c>
      <c r="BL115" s="474">
        <v>0</v>
      </c>
      <c r="BM115" s="263">
        <f t="shared" si="1189"/>
        <v>0</v>
      </c>
      <c r="BN115" s="474">
        <v>0</v>
      </c>
      <c r="BO115" s="263">
        <f t="shared" si="1190"/>
        <v>0</v>
      </c>
      <c r="BP115" s="474">
        <v>0</v>
      </c>
      <c r="BQ115" s="476">
        <f t="shared" si="1191"/>
        <v>0</v>
      </c>
      <c r="BR115" s="295">
        <f t="shared" si="733"/>
        <v>0</v>
      </c>
    </row>
    <row r="116" spans="2:70" ht="18" hidden="1" customHeight="1" outlineLevel="2" thickTop="1" thickBot="1">
      <c r="B116" s="208" t="s">
        <v>373</v>
      </c>
      <c r="C116" s="260" t="str">
        <f>IF(VLOOKUP(B116,'Orçamento Detalhado'!$A$11:$I$529,4,)="","",(VLOOKUP(B116,'Orçamento Detalhado'!$A$11:$I$529,4,)))</f>
        <v>Kit Porta Pronta 70x210cm (interna)</v>
      </c>
      <c r="D116" s="261" t="str">
        <f>IF(B116="","",VLOOKUP($B116,'Orçamento Detalhado'!$A$11:$J$529,10,))</f>
        <v/>
      </c>
      <c r="E116" s="262">
        <f t="shared" si="732"/>
        <v>0</v>
      </c>
      <c r="F116" s="478">
        <v>112</v>
      </c>
      <c r="G116" s="263">
        <f t="shared" si="1160"/>
        <v>0</v>
      </c>
      <c r="H116" s="264"/>
      <c r="I116" s="263">
        <f t="shared" si="1161"/>
        <v>0</v>
      </c>
      <c r="J116" s="474"/>
      <c r="K116" s="263">
        <f t="shared" si="1162"/>
        <v>0</v>
      </c>
      <c r="L116" s="474">
        <v>0</v>
      </c>
      <c r="M116" s="263">
        <f t="shared" si="1163"/>
        <v>0</v>
      </c>
      <c r="N116" s="474">
        <v>0</v>
      </c>
      <c r="O116" s="263">
        <f t="shared" si="1164"/>
        <v>0</v>
      </c>
      <c r="P116" s="474">
        <v>0</v>
      </c>
      <c r="Q116" s="263">
        <f t="shared" si="1165"/>
        <v>0</v>
      </c>
      <c r="R116" s="474">
        <v>0</v>
      </c>
      <c r="S116" s="263">
        <f t="shared" si="1166"/>
        <v>0</v>
      </c>
      <c r="T116" s="474">
        <v>0</v>
      </c>
      <c r="U116" s="263">
        <f t="shared" si="1167"/>
        <v>0</v>
      </c>
      <c r="V116" s="474">
        <v>0</v>
      </c>
      <c r="W116" s="263">
        <f t="shared" si="1168"/>
        <v>0</v>
      </c>
      <c r="X116" s="474">
        <v>0</v>
      </c>
      <c r="Y116" s="263">
        <f t="shared" si="1169"/>
        <v>0</v>
      </c>
      <c r="Z116" s="474">
        <v>0</v>
      </c>
      <c r="AA116" s="263">
        <f t="shared" si="1170"/>
        <v>0</v>
      </c>
      <c r="AB116" s="474"/>
      <c r="AC116" s="263">
        <f t="shared" si="1171"/>
        <v>0</v>
      </c>
      <c r="AD116" s="474"/>
      <c r="AE116" s="263">
        <f t="shared" si="1172"/>
        <v>0</v>
      </c>
      <c r="AF116" s="474"/>
      <c r="AG116" s="263">
        <f t="shared" si="1173"/>
        <v>0</v>
      </c>
      <c r="AH116" s="474"/>
      <c r="AI116" s="263">
        <f t="shared" si="1174"/>
        <v>0</v>
      </c>
      <c r="AJ116" s="474">
        <v>0</v>
      </c>
      <c r="AK116" s="263">
        <f t="shared" si="1175"/>
        <v>0</v>
      </c>
      <c r="AL116" s="474">
        <v>0</v>
      </c>
      <c r="AM116" s="263">
        <f t="shared" si="1176"/>
        <v>0</v>
      </c>
      <c r="AN116" s="474">
        <v>0</v>
      </c>
      <c r="AO116" s="263">
        <f t="shared" si="1177"/>
        <v>0</v>
      </c>
      <c r="AP116" s="474">
        <v>0</v>
      </c>
      <c r="AQ116" s="263">
        <f t="shared" si="1178"/>
        <v>0</v>
      </c>
      <c r="AR116" s="474">
        <v>0</v>
      </c>
      <c r="AS116" s="263">
        <f t="shared" si="1179"/>
        <v>0</v>
      </c>
      <c r="AT116" s="474">
        <v>0</v>
      </c>
      <c r="AU116" s="263">
        <f t="shared" si="1180"/>
        <v>0</v>
      </c>
      <c r="AV116" s="474">
        <v>0</v>
      </c>
      <c r="AW116" s="263">
        <f t="shared" si="1181"/>
        <v>0</v>
      </c>
      <c r="AX116" s="474">
        <v>0</v>
      </c>
      <c r="AY116" s="263">
        <f t="shared" si="1182"/>
        <v>0</v>
      </c>
      <c r="AZ116" s="474">
        <v>0</v>
      </c>
      <c r="BA116" s="263">
        <f t="shared" si="1183"/>
        <v>0</v>
      </c>
      <c r="BB116" s="474">
        <v>0</v>
      </c>
      <c r="BC116" s="263">
        <f t="shared" si="1184"/>
        <v>0</v>
      </c>
      <c r="BD116" s="474">
        <v>0</v>
      </c>
      <c r="BE116" s="263">
        <f t="shared" si="1185"/>
        <v>0</v>
      </c>
      <c r="BF116" s="474">
        <v>0</v>
      </c>
      <c r="BG116" s="263">
        <f t="shared" si="1186"/>
        <v>0</v>
      </c>
      <c r="BH116" s="474">
        <v>0</v>
      </c>
      <c r="BI116" s="263">
        <f t="shared" si="1187"/>
        <v>0</v>
      </c>
      <c r="BJ116" s="474">
        <v>0</v>
      </c>
      <c r="BK116" s="263">
        <f t="shared" si="1188"/>
        <v>0</v>
      </c>
      <c r="BL116" s="474">
        <v>0</v>
      </c>
      <c r="BM116" s="263">
        <f t="shared" si="1189"/>
        <v>0</v>
      </c>
      <c r="BN116" s="474">
        <v>0</v>
      </c>
      <c r="BO116" s="263">
        <f t="shared" si="1190"/>
        <v>0</v>
      </c>
      <c r="BP116" s="474">
        <v>0</v>
      </c>
      <c r="BQ116" s="476">
        <f t="shared" si="1191"/>
        <v>0</v>
      </c>
      <c r="BR116" s="295">
        <f t="shared" si="733"/>
        <v>0</v>
      </c>
    </row>
    <row r="117" spans="2:70" ht="18" hidden="1" customHeight="1" outlineLevel="2" thickTop="1" thickBot="1">
      <c r="B117" s="208" t="s">
        <v>375</v>
      </c>
      <c r="C117" s="260" t="str">
        <f>IF(VLOOKUP(B117,'Orçamento Detalhado'!$A$11:$I$529,4,)="","",(VLOOKUP(B117,'Orçamento Detalhado'!$A$11:$I$529,4,)))</f>
        <v>Kit Porta Pronta 60x210cm (interna)</v>
      </c>
      <c r="D117" s="261" t="str">
        <f>IF(B117="","",VLOOKUP($B117,'Orçamento Detalhado'!$A$11:$J$529,10,))</f>
        <v/>
      </c>
      <c r="E117" s="262">
        <f t="shared" si="732"/>
        <v>0</v>
      </c>
      <c r="F117" s="478">
        <v>113</v>
      </c>
      <c r="G117" s="263">
        <f t="shared" si="1160"/>
        <v>0</v>
      </c>
      <c r="H117" s="264"/>
      <c r="I117" s="263">
        <f t="shared" si="1161"/>
        <v>0</v>
      </c>
      <c r="J117" s="474"/>
      <c r="K117" s="263">
        <f t="shared" si="1162"/>
        <v>0</v>
      </c>
      <c r="L117" s="474">
        <v>0</v>
      </c>
      <c r="M117" s="263">
        <f t="shared" si="1163"/>
        <v>0</v>
      </c>
      <c r="N117" s="474">
        <v>0</v>
      </c>
      <c r="O117" s="263">
        <f t="shared" si="1164"/>
        <v>0</v>
      </c>
      <c r="P117" s="474">
        <v>0</v>
      </c>
      <c r="Q117" s="263">
        <f t="shared" si="1165"/>
        <v>0</v>
      </c>
      <c r="R117" s="474">
        <v>0</v>
      </c>
      <c r="S117" s="263">
        <f t="shared" si="1166"/>
        <v>0</v>
      </c>
      <c r="T117" s="474">
        <v>0</v>
      </c>
      <c r="U117" s="263">
        <f t="shared" si="1167"/>
        <v>0</v>
      </c>
      <c r="V117" s="474">
        <v>0</v>
      </c>
      <c r="W117" s="263">
        <f t="shared" si="1168"/>
        <v>0</v>
      </c>
      <c r="X117" s="474">
        <v>0</v>
      </c>
      <c r="Y117" s="263">
        <f t="shared" si="1169"/>
        <v>0</v>
      </c>
      <c r="Z117" s="474">
        <v>0</v>
      </c>
      <c r="AA117" s="263">
        <f t="shared" si="1170"/>
        <v>0</v>
      </c>
      <c r="AB117" s="474"/>
      <c r="AC117" s="263">
        <f t="shared" si="1171"/>
        <v>0</v>
      </c>
      <c r="AD117" s="474"/>
      <c r="AE117" s="263">
        <f t="shared" si="1172"/>
        <v>0</v>
      </c>
      <c r="AF117" s="474"/>
      <c r="AG117" s="263">
        <f t="shared" si="1173"/>
        <v>0</v>
      </c>
      <c r="AH117" s="474"/>
      <c r="AI117" s="263">
        <f t="shared" si="1174"/>
        <v>0</v>
      </c>
      <c r="AJ117" s="474">
        <v>0</v>
      </c>
      <c r="AK117" s="263">
        <f t="shared" si="1175"/>
        <v>0</v>
      </c>
      <c r="AL117" s="474">
        <v>0</v>
      </c>
      <c r="AM117" s="263">
        <f t="shared" si="1176"/>
        <v>0</v>
      </c>
      <c r="AN117" s="474">
        <v>0</v>
      </c>
      <c r="AO117" s="263">
        <f t="shared" si="1177"/>
        <v>0</v>
      </c>
      <c r="AP117" s="474">
        <v>0</v>
      </c>
      <c r="AQ117" s="263">
        <f t="shared" si="1178"/>
        <v>0</v>
      </c>
      <c r="AR117" s="474">
        <v>0</v>
      </c>
      <c r="AS117" s="263">
        <f t="shared" si="1179"/>
        <v>0</v>
      </c>
      <c r="AT117" s="474">
        <v>0</v>
      </c>
      <c r="AU117" s="263">
        <f t="shared" si="1180"/>
        <v>0</v>
      </c>
      <c r="AV117" s="474">
        <v>0</v>
      </c>
      <c r="AW117" s="263">
        <f t="shared" si="1181"/>
        <v>0</v>
      </c>
      <c r="AX117" s="474">
        <v>0</v>
      </c>
      <c r="AY117" s="263">
        <f t="shared" si="1182"/>
        <v>0</v>
      </c>
      <c r="AZ117" s="474">
        <v>0</v>
      </c>
      <c r="BA117" s="263">
        <f t="shared" si="1183"/>
        <v>0</v>
      </c>
      <c r="BB117" s="474">
        <v>0</v>
      </c>
      <c r="BC117" s="263">
        <f t="shared" si="1184"/>
        <v>0</v>
      </c>
      <c r="BD117" s="474">
        <v>0</v>
      </c>
      <c r="BE117" s="263">
        <f t="shared" si="1185"/>
        <v>0</v>
      </c>
      <c r="BF117" s="474">
        <v>0</v>
      </c>
      <c r="BG117" s="263">
        <f t="shared" si="1186"/>
        <v>0</v>
      </c>
      <c r="BH117" s="474">
        <v>0</v>
      </c>
      <c r="BI117" s="263">
        <f t="shared" si="1187"/>
        <v>0</v>
      </c>
      <c r="BJ117" s="474">
        <v>0</v>
      </c>
      <c r="BK117" s="263">
        <f t="shared" si="1188"/>
        <v>0</v>
      </c>
      <c r="BL117" s="474">
        <v>0</v>
      </c>
      <c r="BM117" s="263">
        <f t="shared" si="1189"/>
        <v>0</v>
      </c>
      <c r="BN117" s="474">
        <v>0</v>
      </c>
      <c r="BO117" s="263">
        <f t="shared" si="1190"/>
        <v>0</v>
      </c>
      <c r="BP117" s="474">
        <v>0</v>
      </c>
      <c r="BQ117" s="476">
        <f t="shared" si="1191"/>
        <v>0</v>
      </c>
      <c r="BR117" s="295">
        <f t="shared" si="733"/>
        <v>0</v>
      </c>
    </row>
    <row r="118" spans="2:70" ht="18" hidden="1" customHeight="1" outlineLevel="2" thickTop="1" thickBot="1">
      <c r="B118" s="208" t="s">
        <v>377</v>
      </c>
      <c r="C118" s="260" t="str">
        <f>IF(VLOOKUP(B118,'Orçamento Detalhado'!$A$11:$I$529,4,)="","",(VLOOKUP(B118,'Orçamento Detalhado'!$A$11:$I$529,4,)))</f>
        <v>Porta entrada 80x210cm</v>
      </c>
      <c r="D118" s="261" t="str">
        <f>IF(B118="","",VLOOKUP($B118,'Orçamento Detalhado'!$A$11:$J$529,10,))</f>
        <v/>
      </c>
      <c r="E118" s="262">
        <f t="shared" si="732"/>
        <v>0</v>
      </c>
      <c r="F118" s="478">
        <v>114</v>
      </c>
      <c r="G118" s="263">
        <f t="shared" si="1160"/>
        <v>0</v>
      </c>
      <c r="H118" s="264"/>
      <c r="I118" s="263">
        <f t="shared" si="1161"/>
        <v>0</v>
      </c>
      <c r="J118" s="474"/>
      <c r="K118" s="263">
        <f t="shared" si="1162"/>
        <v>0</v>
      </c>
      <c r="L118" s="474">
        <v>0</v>
      </c>
      <c r="M118" s="263">
        <f t="shared" si="1163"/>
        <v>0</v>
      </c>
      <c r="N118" s="474">
        <v>0</v>
      </c>
      <c r="O118" s="263">
        <f t="shared" si="1164"/>
        <v>0</v>
      </c>
      <c r="P118" s="474">
        <v>0</v>
      </c>
      <c r="Q118" s="263">
        <f t="shared" si="1165"/>
        <v>0</v>
      </c>
      <c r="R118" s="474">
        <v>0</v>
      </c>
      <c r="S118" s="263">
        <f t="shared" si="1166"/>
        <v>0</v>
      </c>
      <c r="T118" s="474">
        <v>0</v>
      </c>
      <c r="U118" s="263">
        <f t="shared" si="1167"/>
        <v>0</v>
      </c>
      <c r="V118" s="474">
        <v>0</v>
      </c>
      <c r="W118" s="263">
        <f t="shared" si="1168"/>
        <v>0</v>
      </c>
      <c r="X118" s="474">
        <v>0</v>
      </c>
      <c r="Y118" s="263">
        <f t="shared" si="1169"/>
        <v>0</v>
      </c>
      <c r="Z118" s="474">
        <v>0</v>
      </c>
      <c r="AA118" s="263">
        <f t="shared" si="1170"/>
        <v>0</v>
      </c>
      <c r="AB118" s="474"/>
      <c r="AC118" s="263">
        <f t="shared" si="1171"/>
        <v>0</v>
      </c>
      <c r="AD118" s="474"/>
      <c r="AE118" s="263">
        <f t="shared" si="1172"/>
        <v>0</v>
      </c>
      <c r="AF118" s="474"/>
      <c r="AG118" s="263">
        <f t="shared" si="1173"/>
        <v>0</v>
      </c>
      <c r="AH118" s="474"/>
      <c r="AI118" s="263">
        <f t="shared" si="1174"/>
        <v>0</v>
      </c>
      <c r="AJ118" s="474">
        <v>0</v>
      </c>
      <c r="AK118" s="263">
        <f t="shared" si="1175"/>
        <v>0</v>
      </c>
      <c r="AL118" s="474">
        <v>0</v>
      </c>
      <c r="AM118" s="263">
        <f t="shared" si="1176"/>
        <v>0</v>
      </c>
      <c r="AN118" s="474">
        <v>0</v>
      </c>
      <c r="AO118" s="263">
        <f t="shared" si="1177"/>
        <v>0</v>
      </c>
      <c r="AP118" s="474">
        <v>0</v>
      </c>
      <c r="AQ118" s="263">
        <f t="shared" si="1178"/>
        <v>0</v>
      </c>
      <c r="AR118" s="474">
        <v>0</v>
      </c>
      <c r="AS118" s="263">
        <f t="shared" si="1179"/>
        <v>0</v>
      </c>
      <c r="AT118" s="474">
        <v>0</v>
      </c>
      <c r="AU118" s="263">
        <f t="shared" si="1180"/>
        <v>0</v>
      </c>
      <c r="AV118" s="474">
        <v>0</v>
      </c>
      <c r="AW118" s="263">
        <f t="shared" si="1181"/>
        <v>0</v>
      </c>
      <c r="AX118" s="474">
        <v>0</v>
      </c>
      <c r="AY118" s="263">
        <f t="shared" si="1182"/>
        <v>0</v>
      </c>
      <c r="AZ118" s="474">
        <v>0</v>
      </c>
      <c r="BA118" s="263">
        <f t="shared" si="1183"/>
        <v>0</v>
      </c>
      <c r="BB118" s="474">
        <v>0</v>
      </c>
      <c r="BC118" s="263">
        <f t="shared" si="1184"/>
        <v>0</v>
      </c>
      <c r="BD118" s="474">
        <v>0</v>
      </c>
      <c r="BE118" s="263">
        <f t="shared" si="1185"/>
        <v>0</v>
      </c>
      <c r="BF118" s="474">
        <v>0</v>
      </c>
      <c r="BG118" s="263">
        <f t="shared" si="1186"/>
        <v>0</v>
      </c>
      <c r="BH118" s="474">
        <v>0</v>
      </c>
      <c r="BI118" s="263">
        <f t="shared" si="1187"/>
        <v>0</v>
      </c>
      <c r="BJ118" s="474">
        <v>0</v>
      </c>
      <c r="BK118" s="263">
        <f t="shared" si="1188"/>
        <v>0</v>
      </c>
      <c r="BL118" s="474">
        <v>0</v>
      </c>
      <c r="BM118" s="263">
        <f t="shared" si="1189"/>
        <v>0</v>
      </c>
      <c r="BN118" s="474">
        <v>0</v>
      </c>
      <c r="BO118" s="263">
        <f t="shared" si="1190"/>
        <v>0</v>
      </c>
      <c r="BP118" s="474">
        <v>0</v>
      </c>
      <c r="BQ118" s="476">
        <f t="shared" si="1191"/>
        <v>0</v>
      </c>
      <c r="BR118" s="295">
        <f t="shared" si="733"/>
        <v>0</v>
      </c>
    </row>
    <row r="119" spans="2:70" ht="18" hidden="1" customHeight="1" outlineLevel="2" thickTop="1" thickBot="1">
      <c r="B119" s="208" t="s">
        <v>379</v>
      </c>
      <c r="C119" s="260" t="str">
        <f>IF(VLOOKUP(B119,'Orçamento Detalhado'!$A$11:$I$529,4,)="","",(VLOOKUP(B119,'Orçamento Detalhado'!$A$11:$I$529,4,)))</f>
        <v>Portas internas 80x210cm</v>
      </c>
      <c r="D119" s="261" t="str">
        <f>IF(B119="","",VLOOKUP($B119,'Orçamento Detalhado'!$A$11:$J$529,10,))</f>
        <v/>
      </c>
      <c r="E119" s="262">
        <f t="shared" si="732"/>
        <v>0</v>
      </c>
      <c r="F119" s="478">
        <v>115</v>
      </c>
      <c r="G119" s="263">
        <f t="shared" si="1160"/>
        <v>0</v>
      </c>
      <c r="H119" s="264"/>
      <c r="I119" s="263">
        <f t="shared" si="1161"/>
        <v>0</v>
      </c>
      <c r="J119" s="474"/>
      <c r="K119" s="263">
        <f t="shared" si="1162"/>
        <v>0</v>
      </c>
      <c r="L119" s="474">
        <v>0</v>
      </c>
      <c r="M119" s="263">
        <f t="shared" si="1163"/>
        <v>0</v>
      </c>
      <c r="N119" s="474">
        <v>0</v>
      </c>
      <c r="O119" s="263">
        <f t="shared" si="1164"/>
        <v>0</v>
      </c>
      <c r="P119" s="474">
        <v>0</v>
      </c>
      <c r="Q119" s="263">
        <f t="shared" si="1165"/>
        <v>0</v>
      </c>
      <c r="R119" s="474">
        <v>0</v>
      </c>
      <c r="S119" s="263">
        <f t="shared" si="1166"/>
        <v>0</v>
      </c>
      <c r="T119" s="474">
        <v>0</v>
      </c>
      <c r="U119" s="263">
        <f t="shared" si="1167"/>
        <v>0</v>
      </c>
      <c r="V119" s="474">
        <v>0</v>
      </c>
      <c r="W119" s="263">
        <f t="shared" si="1168"/>
        <v>0</v>
      </c>
      <c r="X119" s="474">
        <v>0</v>
      </c>
      <c r="Y119" s="263">
        <f t="shared" si="1169"/>
        <v>0</v>
      </c>
      <c r="Z119" s="474">
        <v>0</v>
      </c>
      <c r="AA119" s="263">
        <f t="shared" si="1170"/>
        <v>0</v>
      </c>
      <c r="AB119" s="474"/>
      <c r="AC119" s="263">
        <f t="shared" si="1171"/>
        <v>0</v>
      </c>
      <c r="AD119" s="474"/>
      <c r="AE119" s="263">
        <f t="shared" si="1172"/>
        <v>0</v>
      </c>
      <c r="AF119" s="474"/>
      <c r="AG119" s="263">
        <f t="shared" si="1173"/>
        <v>0</v>
      </c>
      <c r="AH119" s="474"/>
      <c r="AI119" s="263">
        <f t="shared" si="1174"/>
        <v>0</v>
      </c>
      <c r="AJ119" s="474">
        <v>0</v>
      </c>
      <c r="AK119" s="263">
        <f t="shared" si="1175"/>
        <v>0</v>
      </c>
      <c r="AL119" s="474">
        <v>0</v>
      </c>
      <c r="AM119" s="263">
        <f t="shared" si="1176"/>
        <v>0</v>
      </c>
      <c r="AN119" s="474">
        <v>0</v>
      </c>
      <c r="AO119" s="263">
        <f t="shared" si="1177"/>
        <v>0</v>
      </c>
      <c r="AP119" s="474">
        <v>0</v>
      </c>
      <c r="AQ119" s="263">
        <f t="shared" si="1178"/>
        <v>0</v>
      </c>
      <c r="AR119" s="474">
        <v>0</v>
      </c>
      <c r="AS119" s="263">
        <f t="shared" si="1179"/>
        <v>0</v>
      </c>
      <c r="AT119" s="474">
        <v>0</v>
      </c>
      <c r="AU119" s="263">
        <f t="shared" si="1180"/>
        <v>0</v>
      </c>
      <c r="AV119" s="474">
        <v>0</v>
      </c>
      <c r="AW119" s="263">
        <f t="shared" si="1181"/>
        <v>0</v>
      </c>
      <c r="AX119" s="474">
        <v>0</v>
      </c>
      <c r="AY119" s="263">
        <f t="shared" si="1182"/>
        <v>0</v>
      </c>
      <c r="AZ119" s="474">
        <v>0</v>
      </c>
      <c r="BA119" s="263">
        <f t="shared" si="1183"/>
        <v>0</v>
      </c>
      <c r="BB119" s="474">
        <v>0</v>
      </c>
      <c r="BC119" s="263">
        <f t="shared" si="1184"/>
        <v>0</v>
      </c>
      <c r="BD119" s="474">
        <v>0</v>
      </c>
      <c r="BE119" s="263">
        <f t="shared" si="1185"/>
        <v>0</v>
      </c>
      <c r="BF119" s="474">
        <v>0</v>
      </c>
      <c r="BG119" s="263">
        <f t="shared" si="1186"/>
        <v>0</v>
      </c>
      <c r="BH119" s="474">
        <v>0</v>
      </c>
      <c r="BI119" s="263">
        <f t="shared" si="1187"/>
        <v>0</v>
      </c>
      <c r="BJ119" s="474">
        <v>0</v>
      </c>
      <c r="BK119" s="263">
        <f t="shared" si="1188"/>
        <v>0</v>
      </c>
      <c r="BL119" s="474">
        <v>0</v>
      </c>
      <c r="BM119" s="263">
        <f t="shared" si="1189"/>
        <v>0</v>
      </c>
      <c r="BN119" s="474">
        <v>0</v>
      </c>
      <c r="BO119" s="263">
        <f t="shared" si="1190"/>
        <v>0</v>
      </c>
      <c r="BP119" s="474">
        <v>0</v>
      </c>
      <c r="BQ119" s="476">
        <f t="shared" si="1191"/>
        <v>0</v>
      </c>
      <c r="BR119" s="295">
        <f t="shared" si="733"/>
        <v>0</v>
      </c>
    </row>
    <row r="120" spans="2:70" ht="18" hidden="1" customHeight="1" outlineLevel="2" thickTop="1" thickBot="1">
      <c r="B120" s="208" t="s">
        <v>381</v>
      </c>
      <c r="C120" s="260" t="str">
        <f>IF(VLOOKUP(B120,'Orçamento Detalhado'!$A$11:$I$529,4,)="","",(VLOOKUP(B120,'Orçamento Detalhado'!$A$11:$I$529,4,)))</f>
        <v>Portas internas 70x210cm</v>
      </c>
      <c r="D120" s="261" t="str">
        <f>IF(B120="","",VLOOKUP($B120,'Orçamento Detalhado'!$A$11:$J$529,10,))</f>
        <v/>
      </c>
      <c r="E120" s="262">
        <f t="shared" si="732"/>
        <v>0</v>
      </c>
      <c r="F120" s="478">
        <v>116</v>
      </c>
      <c r="G120" s="263">
        <f t="shared" si="1160"/>
        <v>0</v>
      </c>
      <c r="H120" s="264"/>
      <c r="I120" s="263">
        <f t="shared" si="1161"/>
        <v>0</v>
      </c>
      <c r="J120" s="474"/>
      <c r="K120" s="263">
        <f t="shared" si="1162"/>
        <v>0</v>
      </c>
      <c r="L120" s="474">
        <v>0</v>
      </c>
      <c r="M120" s="263">
        <f t="shared" si="1163"/>
        <v>0</v>
      </c>
      <c r="N120" s="474">
        <v>0</v>
      </c>
      <c r="O120" s="263">
        <f t="shared" si="1164"/>
        <v>0</v>
      </c>
      <c r="P120" s="474">
        <v>0</v>
      </c>
      <c r="Q120" s="263">
        <f t="shared" si="1165"/>
        <v>0</v>
      </c>
      <c r="R120" s="474">
        <v>0</v>
      </c>
      <c r="S120" s="263">
        <f t="shared" si="1166"/>
        <v>0</v>
      </c>
      <c r="T120" s="474">
        <v>0</v>
      </c>
      <c r="U120" s="263">
        <f t="shared" si="1167"/>
        <v>0</v>
      </c>
      <c r="V120" s="474">
        <v>0</v>
      </c>
      <c r="W120" s="263">
        <f t="shared" si="1168"/>
        <v>0</v>
      </c>
      <c r="X120" s="474">
        <v>0</v>
      </c>
      <c r="Y120" s="263">
        <f t="shared" si="1169"/>
        <v>0</v>
      </c>
      <c r="Z120" s="474">
        <v>0</v>
      </c>
      <c r="AA120" s="263">
        <f t="shared" si="1170"/>
        <v>0</v>
      </c>
      <c r="AB120" s="474"/>
      <c r="AC120" s="263">
        <f t="shared" si="1171"/>
        <v>0</v>
      </c>
      <c r="AD120" s="474"/>
      <c r="AE120" s="263">
        <f t="shared" si="1172"/>
        <v>0</v>
      </c>
      <c r="AF120" s="474"/>
      <c r="AG120" s="263">
        <f t="shared" si="1173"/>
        <v>0</v>
      </c>
      <c r="AH120" s="474"/>
      <c r="AI120" s="263">
        <f t="shared" si="1174"/>
        <v>0</v>
      </c>
      <c r="AJ120" s="474">
        <v>0</v>
      </c>
      <c r="AK120" s="263">
        <f t="shared" si="1175"/>
        <v>0</v>
      </c>
      <c r="AL120" s="474">
        <v>0</v>
      </c>
      <c r="AM120" s="263">
        <f t="shared" si="1176"/>
        <v>0</v>
      </c>
      <c r="AN120" s="474">
        <v>0</v>
      </c>
      <c r="AO120" s="263">
        <f t="shared" si="1177"/>
        <v>0</v>
      </c>
      <c r="AP120" s="474">
        <v>0</v>
      </c>
      <c r="AQ120" s="263">
        <f t="shared" si="1178"/>
        <v>0</v>
      </c>
      <c r="AR120" s="474">
        <v>0</v>
      </c>
      <c r="AS120" s="263">
        <f t="shared" si="1179"/>
        <v>0</v>
      </c>
      <c r="AT120" s="474">
        <v>0</v>
      </c>
      <c r="AU120" s="263">
        <f t="shared" si="1180"/>
        <v>0</v>
      </c>
      <c r="AV120" s="474">
        <v>0</v>
      </c>
      <c r="AW120" s="263">
        <f t="shared" si="1181"/>
        <v>0</v>
      </c>
      <c r="AX120" s="474">
        <v>0</v>
      </c>
      <c r="AY120" s="263">
        <f t="shared" si="1182"/>
        <v>0</v>
      </c>
      <c r="AZ120" s="474">
        <v>0</v>
      </c>
      <c r="BA120" s="263">
        <f t="shared" si="1183"/>
        <v>0</v>
      </c>
      <c r="BB120" s="474">
        <v>0</v>
      </c>
      <c r="BC120" s="263">
        <f t="shared" si="1184"/>
        <v>0</v>
      </c>
      <c r="BD120" s="474">
        <v>0</v>
      </c>
      <c r="BE120" s="263">
        <f t="shared" si="1185"/>
        <v>0</v>
      </c>
      <c r="BF120" s="474">
        <v>0</v>
      </c>
      <c r="BG120" s="263">
        <f t="shared" si="1186"/>
        <v>0</v>
      </c>
      <c r="BH120" s="474">
        <v>0</v>
      </c>
      <c r="BI120" s="263">
        <f t="shared" si="1187"/>
        <v>0</v>
      </c>
      <c r="BJ120" s="474">
        <v>0</v>
      </c>
      <c r="BK120" s="263">
        <f t="shared" si="1188"/>
        <v>0</v>
      </c>
      <c r="BL120" s="474">
        <v>0</v>
      </c>
      <c r="BM120" s="263">
        <f t="shared" si="1189"/>
        <v>0</v>
      </c>
      <c r="BN120" s="474">
        <v>0</v>
      </c>
      <c r="BO120" s="263">
        <f t="shared" si="1190"/>
        <v>0</v>
      </c>
      <c r="BP120" s="474">
        <v>0</v>
      </c>
      <c r="BQ120" s="476">
        <f t="shared" si="1191"/>
        <v>0</v>
      </c>
      <c r="BR120" s="295">
        <f t="shared" si="733"/>
        <v>0</v>
      </c>
    </row>
    <row r="121" spans="2:70" ht="18" hidden="1" customHeight="1" outlineLevel="2" thickTop="1" thickBot="1">
      <c r="B121" s="208" t="s">
        <v>383</v>
      </c>
      <c r="C121" s="260" t="str">
        <f>IF(VLOOKUP(B121,'Orçamento Detalhado'!$A$11:$I$529,4,)="","",(VLOOKUP(B121,'Orçamento Detalhado'!$A$11:$I$529,4,)))</f>
        <v>Portas internas 60x210cm</v>
      </c>
      <c r="D121" s="261" t="str">
        <f>IF(B121="","",VLOOKUP($B121,'Orçamento Detalhado'!$A$11:$J$529,10,))</f>
        <v/>
      </c>
      <c r="E121" s="262">
        <f t="shared" si="732"/>
        <v>0</v>
      </c>
      <c r="F121" s="478">
        <v>117</v>
      </c>
      <c r="G121" s="263">
        <f t="shared" si="1160"/>
        <v>0</v>
      </c>
      <c r="H121" s="264"/>
      <c r="I121" s="263">
        <f t="shared" si="1161"/>
        <v>0</v>
      </c>
      <c r="J121" s="474"/>
      <c r="K121" s="263">
        <f t="shared" si="1162"/>
        <v>0</v>
      </c>
      <c r="L121" s="474">
        <v>0</v>
      </c>
      <c r="M121" s="263">
        <f t="shared" si="1163"/>
        <v>0</v>
      </c>
      <c r="N121" s="474">
        <v>0</v>
      </c>
      <c r="O121" s="263">
        <f t="shared" si="1164"/>
        <v>0</v>
      </c>
      <c r="P121" s="474">
        <v>0</v>
      </c>
      <c r="Q121" s="263">
        <f t="shared" si="1165"/>
        <v>0</v>
      </c>
      <c r="R121" s="474">
        <v>0</v>
      </c>
      <c r="S121" s="263">
        <f t="shared" si="1166"/>
        <v>0</v>
      </c>
      <c r="T121" s="474">
        <v>0</v>
      </c>
      <c r="U121" s="263">
        <f t="shared" si="1167"/>
        <v>0</v>
      </c>
      <c r="V121" s="474">
        <v>0</v>
      </c>
      <c r="W121" s="263">
        <f t="shared" si="1168"/>
        <v>0</v>
      </c>
      <c r="X121" s="474">
        <v>0</v>
      </c>
      <c r="Y121" s="263">
        <f t="shared" si="1169"/>
        <v>0</v>
      </c>
      <c r="Z121" s="474">
        <v>0</v>
      </c>
      <c r="AA121" s="263">
        <f t="shared" si="1170"/>
        <v>0</v>
      </c>
      <c r="AB121" s="474"/>
      <c r="AC121" s="263">
        <f t="shared" si="1171"/>
        <v>0</v>
      </c>
      <c r="AD121" s="474"/>
      <c r="AE121" s="263">
        <f t="shared" si="1172"/>
        <v>0</v>
      </c>
      <c r="AF121" s="474"/>
      <c r="AG121" s="263">
        <f t="shared" si="1173"/>
        <v>0</v>
      </c>
      <c r="AH121" s="474"/>
      <c r="AI121" s="263">
        <f t="shared" si="1174"/>
        <v>0</v>
      </c>
      <c r="AJ121" s="474">
        <v>0</v>
      </c>
      <c r="AK121" s="263">
        <f t="shared" si="1175"/>
        <v>0</v>
      </c>
      <c r="AL121" s="474">
        <v>0</v>
      </c>
      <c r="AM121" s="263">
        <f t="shared" si="1176"/>
        <v>0</v>
      </c>
      <c r="AN121" s="474">
        <v>0</v>
      </c>
      <c r="AO121" s="263">
        <f t="shared" si="1177"/>
        <v>0</v>
      </c>
      <c r="AP121" s="474">
        <v>0</v>
      </c>
      <c r="AQ121" s="263">
        <f t="shared" si="1178"/>
        <v>0</v>
      </c>
      <c r="AR121" s="474">
        <v>0</v>
      </c>
      <c r="AS121" s="263">
        <f t="shared" si="1179"/>
        <v>0</v>
      </c>
      <c r="AT121" s="474">
        <v>0</v>
      </c>
      <c r="AU121" s="263">
        <f t="shared" si="1180"/>
        <v>0</v>
      </c>
      <c r="AV121" s="474">
        <v>0</v>
      </c>
      <c r="AW121" s="263">
        <f t="shared" si="1181"/>
        <v>0</v>
      </c>
      <c r="AX121" s="474">
        <v>0</v>
      </c>
      <c r="AY121" s="263">
        <f t="shared" si="1182"/>
        <v>0</v>
      </c>
      <c r="AZ121" s="474">
        <v>0</v>
      </c>
      <c r="BA121" s="263">
        <f t="shared" si="1183"/>
        <v>0</v>
      </c>
      <c r="BB121" s="474">
        <v>0</v>
      </c>
      <c r="BC121" s="263">
        <f t="shared" si="1184"/>
        <v>0</v>
      </c>
      <c r="BD121" s="474">
        <v>0</v>
      </c>
      <c r="BE121" s="263">
        <f t="shared" si="1185"/>
        <v>0</v>
      </c>
      <c r="BF121" s="474">
        <v>0</v>
      </c>
      <c r="BG121" s="263">
        <f t="shared" si="1186"/>
        <v>0</v>
      </c>
      <c r="BH121" s="474">
        <v>0</v>
      </c>
      <c r="BI121" s="263">
        <f t="shared" si="1187"/>
        <v>0</v>
      </c>
      <c r="BJ121" s="474">
        <v>0</v>
      </c>
      <c r="BK121" s="263">
        <f t="shared" si="1188"/>
        <v>0</v>
      </c>
      <c r="BL121" s="474">
        <v>0</v>
      </c>
      <c r="BM121" s="263">
        <f t="shared" si="1189"/>
        <v>0</v>
      </c>
      <c r="BN121" s="474">
        <v>0</v>
      </c>
      <c r="BO121" s="263">
        <f t="shared" si="1190"/>
        <v>0</v>
      </c>
      <c r="BP121" s="474">
        <v>0</v>
      </c>
      <c r="BQ121" s="476">
        <f t="shared" si="1191"/>
        <v>0</v>
      </c>
      <c r="BR121" s="295">
        <f t="shared" si="733"/>
        <v>0</v>
      </c>
    </row>
    <row r="122" spans="2:70" ht="18" hidden="1" customHeight="1" outlineLevel="2" thickTop="1" thickBot="1">
      <c r="B122" s="208" t="s">
        <v>385</v>
      </c>
      <c r="C122" s="260" t="str">
        <f>IF(VLOOKUP(B122,'Orçamento Detalhado'!$A$11:$I$529,4,)="","",(VLOOKUP(B122,'Orçamento Detalhado'!$A$11:$I$529,4,)))</f>
        <v>Batentes</v>
      </c>
      <c r="D122" s="261" t="str">
        <f>IF(B122="","",VLOOKUP($B122,'Orçamento Detalhado'!$A$11:$J$529,10,))</f>
        <v/>
      </c>
      <c r="E122" s="262">
        <f t="shared" si="732"/>
        <v>0</v>
      </c>
      <c r="F122" s="478">
        <v>118</v>
      </c>
      <c r="G122" s="263">
        <f t="shared" si="1160"/>
        <v>0</v>
      </c>
      <c r="H122" s="264"/>
      <c r="I122" s="263">
        <f t="shared" si="1161"/>
        <v>0</v>
      </c>
      <c r="J122" s="474"/>
      <c r="K122" s="263">
        <f t="shared" si="1162"/>
        <v>0</v>
      </c>
      <c r="L122" s="474">
        <v>0</v>
      </c>
      <c r="M122" s="263">
        <f t="shared" si="1163"/>
        <v>0</v>
      </c>
      <c r="N122" s="474">
        <v>0</v>
      </c>
      <c r="O122" s="263">
        <f t="shared" si="1164"/>
        <v>0</v>
      </c>
      <c r="P122" s="474">
        <v>0</v>
      </c>
      <c r="Q122" s="263">
        <f t="shared" si="1165"/>
        <v>0</v>
      </c>
      <c r="R122" s="474">
        <v>0</v>
      </c>
      <c r="S122" s="263">
        <f t="shared" si="1166"/>
        <v>0</v>
      </c>
      <c r="T122" s="474">
        <v>0</v>
      </c>
      <c r="U122" s="263">
        <f t="shared" si="1167"/>
        <v>0</v>
      </c>
      <c r="V122" s="474">
        <v>0</v>
      </c>
      <c r="W122" s="263">
        <f t="shared" si="1168"/>
        <v>0</v>
      </c>
      <c r="X122" s="474">
        <v>0</v>
      </c>
      <c r="Y122" s="263">
        <f t="shared" si="1169"/>
        <v>0</v>
      </c>
      <c r="Z122" s="474">
        <v>0</v>
      </c>
      <c r="AA122" s="263">
        <f t="shared" si="1170"/>
        <v>0</v>
      </c>
      <c r="AB122" s="474"/>
      <c r="AC122" s="263">
        <f t="shared" si="1171"/>
        <v>0</v>
      </c>
      <c r="AD122" s="474"/>
      <c r="AE122" s="263">
        <f t="shared" si="1172"/>
        <v>0</v>
      </c>
      <c r="AF122" s="474"/>
      <c r="AG122" s="263">
        <f t="shared" si="1173"/>
        <v>0</v>
      </c>
      <c r="AH122" s="474"/>
      <c r="AI122" s="263">
        <f t="shared" si="1174"/>
        <v>0</v>
      </c>
      <c r="AJ122" s="474">
        <v>0</v>
      </c>
      <c r="AK122" s="263">
        <f t="shared" si="1175"/>
        <v>0</v>
      </c>
      <c r="AL122" s="474">
        <v>0</v>
      </c>
      <c r="AM122" s="263">
        <f t="shared" si="1176"/>
        <v>0</v>
      </c>
      <c r="AN122" s="474">
        <v>0</v>
      </c>
      <c r="AO122" s="263">
        <f t="shared" si="1177"/>
        <v>0</v>
      </c>
      <c r="AP122" s="474">
        <v>0</v>
      </c>
      <c r="AQ122" s="263">
        <f t="shared" si="1178"/>
        <v>0</v>
      </c>
      <c r="AR122" s="474">
        <v>0</v>
      </c>
      <c r="AS122" s="263">
        <f t="shared" si="1179"/>
        <v>0</v>
      </c>
      <c r="AT122" s="474">
        <v>0</v>
      </c>
      <c r="AU122" s="263">
        <f t="shared" si="1180"/>
        <v>0</v>
      </c>
      <c r="AV122" s="474">
        <v>0</v>
      </c>
      <c r="AW122" s="263">
        <f t="shared" si="1181"/>
        <v>0</v>
      </c>
      <c r="AX122" s="474">
        <v>0</v>
      </c>
      <c r="AY122" s="263">
        <f t="shared" si="1182"/>
        <v>0</v>
      </c>
      <c r="AZ122" s="474">
        <v>0</v>
      </c>
      <c r="BA122" s="263">
        <f t="shared" si="1183"/>
        <v>0</v>
      </c>
      <c r="BB122" s="474">
        <v>0</v>
      </c>
      <c r="BC122" s="263">
        <f t="shared" si="1184"/>
        <v>0</v>
      </c>
      <c r="BD122" s="474">
        <v>0</v>
      </c>
      <c r="BE122" s="263">
        <f t="shared" si="1185"/>
        <v>0</v>
      </c>
      <c r="BF122" s="474">
        <v>0</v>
      </c>
      <c r="BG122" s="263">
        <f t="shared" si="1186"/>
        <v>0</v>
      </c>
      <c r="BH122" s="474">
        <v>0</v>
      </c>
      <c r="BI122" s="263">
        <f t="shared" si="1187"/>
        <v>0</v>
      </c>
      <c r="BJ122" s="474">
        <v>0</v>
      </c>
      <c r="BK122" s="263">
        <f t="shared" si="1188"/>
        <v>0</v>
      </c>
      <c r="BL122" s="474">
        <v>0</v>
      </c>
      <c r="BM122" s="263">
        <f t="shared" si="1189"/>
        <v>0</v>
      </c>
      <c r="BN122" s="474">
        <v>0</v>
      </c>
      <c r="BO122" s="263">
        <f t="shared" si="1190"/>
        <v>0</v>
      </c>
      <c r="BP122" s="474">
        <v>0</v>
      </c>
      <c r="BQ122" s="476">
        <f t="shared" si="1191"/>
        <v>0</v>
      </c>
      <c r="BR122" s="295">
        <f t="shared" si="733"/>
        <v>0</v>
      </c>
    </row>
    <row r="123" spans="2:70" ht="18" hidden="1" customHeight="1" outlineLevel="2" thickTop="1" thickBot="1">
      <c r="B123" s="208" t="s">
        <v>387</v>
      </c>
      <c r="C123" s="260" t="str">
        <f>IF(VLOOKUP(B123,'Orçamento Detalhado'!$A$11:$I$529,4,)="","",(VLOOKUP(B123,'Orçamento Detalhado'!$A$11:$I$529,4,)))</f>
        <v>Guarnições/alizares</v>
      </c>
      <c r="D123" s="261" t="str">
        <f>IF(B123="","",VLOOKUP($B123,'Orçamento Detalhado'!$A$11:$J$529,10,))</f>
        <v/>
      </c>
      <c r="E123" s="262">
        <f t="shared" si="732"/>
        <v>0</v>
      </c>
      <c r="F123" s="478">
        <v>119</v>
      </c>
      <c r="G123" s="263">
        <f t="shared" si="1160"/>
        <v>0</v>
      </c>
      <c r="H123" s="264"/>
      <c r="I123" s="263">
        <f t="shared" si="1161"/>
        <v>0</v>
      </c>
      <c r="J123" s="474"/>
      <c r="K123" s="263">
        <f t="shared" si="1162"/>
        <v>0</v>
      </c>
      <c r="L123" s="474">
        <v>0</v>
      </c>
      <c r="M123" s="263">
        <f t="shared" si="1163"/>
        <v>0</v>
      </c>
      <c r="N123" s="474">
        <v>0</v>
      </c>
      <c r="O123" s="263">
        <f t="shared" si="1164"/>
        <v>0</v>
      </c>
      <c r="P123" s="474">
        <v>0</v>
      </c>
      <c r="Q123" s="263">
        <f t="shared" si="1165"/>
        <v>0</v>
      </c>
      <c r="R123" s="474">
        <v>0</v>
      </c>
      <c r="S123" s="263">
        <f t="shared" si="1166"/>
        <v>0</v>
      </c>
      <c r="T123" s="474">
        <v>0</v>
      </c>
      <c r="U123" s="263">
        <f t="shared" si="1167"/>
        <v>0</v>
      </c>
      <c r="V123" s="474">
        <v>0</v>
      </c>
      <c r="W123" s="263">
        <f t="shared" si="1168"/>
        <v>0</v>
      </c>
      <c r="X123" s="474">
        <v>0</v>
      </c>
      <c r="Y123" s="263">
        <f t="shared" si="1169"/>
        <v>0</v>
      </c>
      <c r="Z123" s="474">
        <v>0</v>
      </c>
      <c r="AA123" s="263">
        <f t="shared" si="1170"/>
        <v>0</v>
      </c>
      <c r="AB123" s="474"/>
      <c r="AC123" s="263">
        <f t="shared" si="1171"/>
        <v>0</v>
      </c>
      <c r="AD123" s="474"/>
      <c r="AE123" s="263">
        <f t="shared" si="1172"/>
        <v>0</v>
      </c>
      <c r="AF123" s="474"/>
      <c r="AG123" s="263">
        <f t="shared" si="1173"/>
        <v>0</v>
      </c>
      <c r="AH123" s="474"/>
      <c r="AI123" s="263">
        <f t="shared" si="1174"/>
        <v>0</v>
      </c>
      <c r="AJ123" s="474">
        <v>0</v>
      </c>
      <c r="AK123" s="263">
        <f t="shared" si="1175"/>
        <v>0</v>
      </c>
      <c r="AL123" s="474">
        <v>0</v>
      </c>
      <c r="AM123" s="263">
        <f t="shared" si="1176"/>
        <v>0</v>
      </c>
      <c r="AN123" s="474">
        <v>0</v>
      </c>
      <c r="AO123" s="263">
        <f t="shared" si="1177"/>
        <v>0</v>
      </c>
      <c r="AP123" s="474">
        <v>0</v>
      </c>
      <c r="AQ123" s="263">
        <f t="shared" si="1178"/>
        <v>0</v>
      </c>
      <c r="AR123" s="474">
        <v>0</v>
      </c>
      <c r="AS123" s="263">
        <f t="shared" si="1179"/>
        <v>0</v>
      </c>
      <c r="AT123" s="474">
        <v>0</v>
      </c>
      <c r="AU123" s="263">
        <f t="shared" si="1180"/>
        <v>0</v>
      </c>
      <c r="AV123" s="474">
        <v>0</v>
      </c>
      <c r="AW123" s="263">
        <f t="shared" si="1181"/>
        <v>0</v>
      </c>
      <c r="AX123" s="474">
        <v>0</v>
      </c>
      <c r="AY123" s="263">
        <f t="shared" si="1182"/>
        <v>0</v>
      </c>
      <c r="AZ123" s="474">
        <v>0</v>
      </c>
      <c r="BA123" s="263">
        <f t="shared" si="1183"/>
        <v>0</v>
      </c>
      <c r="BB123" s="474">
        <v>0</v>
      </c>
      <c r="BC123" s="263">
        <f t="shared" si="1184"/>
        <v>0</v>
      </c>
      <c r="BD123" s="474">
        <v>0</v>
      </c>
      <c r="BE123" s="263">
        <f t="shared" si="1185"/>
        <v>0</v>
      </c>
      <c r="BF123" s="474">
        <v>0</v>
      </c>
      <c r="BG123" s="263">
        <f t="shared" si="1186"/>
        <v>0</v>
      </c>
      <c r="BH123" s="474">
        <v>0</v>
      </c>
      <c r="BI123" s="263">
        <f t="shared" si="1187"/>
        <v>0</v>
      </c>
      <c r="BJ123" s="474">
        <v>0</v>
      </c>
      <c r="BK123" s="263">
        <f t="shared" si="1188"/>
        <v>0</v>
      </c>
      <c r="BL123" s="474">
        <v>0</v>
      </c>
      <c r="BM123" s="263">
        <f t="shared" si="1189"/>
        <v>0</v>
      </c>
      <c r="BN123" s="474">
        <v>0</v>
      </c>
      <c r="BO123" s="263">
        <f t="shared" si="1190"/>
        <v>0</v>
      </c>
      <c r="BP123" s="474">
        <v>0</v>
      </c>
      <c r="BQ123" s="476">
        <f t="shared" si="1191"/>
        <v>0</v>
      </c>
      <c r="BR123" s="295">
        <f t="shared" si="733"/>
        <v>0</v>
      </c>
    </row>
    <row r="124" spans="2:70" ht="18" hidden="1" customHeight="1" outlineLevel="2" thickTop="1" thickBot="1">
      <c r="B124" s="208" t="s">
        <v>389</v>
      </c>
      <c r="C124" s="260" t="str">
        <f>IF(VLOOKUP(B124,'Orçamento Detalhado'!$A$11:$I$529,4,)="","",(VLOOKUP(B124,'Orçamento Detalhado'!$A$11:$I$529,4,)))</f>
        <v>Janelas</v>
      </c>
      <c r="D124" s="261" t="str">
        <f>IF(B124="","",VLOOKUP($B124,'Orçamento Detalhado'!$A$11:$J$529,10,))</f>
        <v/>
      </c>
      <c r="E124" s="262">
        <f t="shared" si="732"/>
        <v>0</v>
      </c>
      <c r="F124" s="478">
        <v>120</v>
      </c>
      <c r="G124" s="263">
        <f t="shared" si="1160"/>
        <v>0</v>
      </c>
      <c r="H124" s="264"/>
      <c r="I124" s="263">
        <f t="shared" si="1161"/>
        <v>0</v>
      </c>
      <c r="J124" s="474"/>
      <c r="K124" s="263">
        <f t="shared" si="1162"/>
        <v>0</v>
      </c>
      <c r="L124" s="474">
        <v>0</v>
      </c>
      <c r="M124" s="263">
        <f t="shared" si="1163"/>
        <v>0</v>
      </c>
      <c r="N124" s="474">
        <v>0</v>
      </c>
      <c r="O124" s="263">
        <f t="shared" si="1164"/>
        <v>0</v>
      </c>
      <c r="P124" s="474">
        <v>0</v>
      </c>
      <c r="Q124" s="263">
        <f t="shared" si="1165"/>
        <v>0</v>
      </c>
      <c r="R124" s="474">
        <v>0</v>
      </c>
      <c r="S124" s="263">
        <f t="shared" si="1166"/>
        <v>0</v>
      </c>
      <c r="T124" s="474">
        <v>0</v>
      </c>
      <c r="U124" s="263">
        <f t="shared" si="1167"/>
        <v>0</v>
      </c>
      <c r="V124" s="474">
        <v>0</v>
      </c>
      <c r="W124" s="263">
        <f t="shared" si="1168"/>
        <v>0</v>
      </c>
      <c r="X124" s="474">
        <v>0</v>
      </c>
      <c r="Y124" s="263">
        <f t="shared" si="1169"/>
        <v>0</v>
      </c>
      <c r="Z124" s="474">
        <v>0</v>
      </c>
      <c r="AA124" s="263">
        <f t="shared" si="1170"/>
        <v>0</v>
      </c>
      <c r="AB124" s="474"/>
      <c r="AC124" s="263">
        <f t="shared" si="1171"/>
        <v>0</v>
      </c>
      <c r="AD124" s="474"/>
      <c r="AE124" s="263">
        <f t="shared" si="1172"/>
        <v>0</v>
      </c>
      <c r="AF124" s="474"/>
      <c r="AG124" s="263">
        <f t="shared" si="1173"/>
        <v>0</v>
      </c>
      <c r="AH124" s="474"/>
      <c r="AI124" s="263">
        <f t="shared" si="1174"/>
        <v>0</v>
      </c>
      <c r="AJ124" s="474">
        <v>0</v>
      </c>
      <c r="AK124" s="263">
        <f t="shared" si="1175"/>
        <v>0</v>
      </c>
      <c r="AL124" s="474">
        <v>0</v>
      </c>
      <c r="AM124" s="263">
        <f t="shared" si="1176"/>
        <v>0</v>
      </c>
      <c r="AN124" s="474">
        <v>0</v>
      </c>
      <c r="AO124" s="263">
        <f t="shared" si="1177"/>
        <v>0</v>
      </c>
      <c r="AP124" s="474">
        <v>0</v>
      </c>
      <c r="AQ124" s="263">
        <f t="shared" si="1178"/>
        <v>0</v>
      </c>
      <c r="AR124" s="474">
        <v>0</v>
      </c>
      <c r="AS124" s="263">
        <f t="shared" si="1179"/>
        <v>0</v>
      </c>
      <c r="AT124" s="474">
        <v>0</v>
      </c>
      <c r="AU124" s="263">
        <f t="shared" si="1180"/>
        <v>0</v>
      </c>
      <c r="AV124" s="474">
        <v>0</v>
      </c>
      <c r="AW124" s="263">
        <f t="shared" si="1181"/>
        <v>0</v>
      </c>
      <c r="AX124" s="474">
        <v>0</v>
      </c>
      <c r="AY124" s="263">
        <f t="shared" si="1182"/>
        <v>0</v>
      </c>
      <c r="AZ124" s="474">
        <v>0</v>
      </c>
      <c r="BA124" s="263">
        <f t="shared" si="1183"/>
        <v>0</v>
      </c>
      <c r="BB124" s="474">
        <v>0</v>
      </c>
      <c r="BC124" s="263">
        <f t="shared" si="1184"/>
        <v>0</v>
      </c>
      <c r="BD124" s="474">
        <v>0</v>
      </c>
      <c r="BE124" s="263">
        <f t="shared" si="1185"/>
        <v>0</v>
      </c>
      <c r="BF124" s="474">
        <v>0</v>
      </c>
      <c r="BG124" s="263">
        <f t="shared" si="1186"/>
        <v>0</v>
      </c>
      <c r="BH124" s="474">
        <v>0</v>
      </c>
      <c r="BI124" s="263">
        <f t="shared" si="1187"/>
        <v>0</v>
      </c>
      <c r="BJ124" s="474">
        <v>0</v>
      </c>
      <c r="BK124" s="263">
        <f t="shared" si="1188"/>
        <v>0</v>
      </c>
      <c r="BL124" s="474">
        <v>0</v>
      </c>
      <c r="BM124" s="263">
        <f t="shared" si="1189"/>
        <v>0</v>
      </c>
      <c r="BN124" s="474">
        <v>0</v>
      </c>
      <c r="BO124" s="263">
        <f t="shared" si="1190"/>
        <v>0</v>
      </c>
      <c r="BP124" s="474">
        <v>0</v>
      </c>
      <c r="BQ124" s="476">
        <f t="shared" si="1191"/>
        <v>0</v>
      </c>
      <c r="BR124" s="295">
        <f t="shared" si="733"/>
        <v>0</v>
      </c>
    </row>
    <row r="125" spans="2:70" ht="18" hidden="1" customHeight="1" outlineLevel="2" thickTop="1" thickBot="1">
      <c r="B125" s="208" t="s">
        <v>390</v>
      </c>
      <c r="C125" s="260" t="str">
        <f>IF(VLOOKUP(B125,'Orçamento Detalhado'!$A$11:$I$529,4,)="","",(VLOOKUP(B125,'Orçamento Detalhado'!$A$11:$I$529,4,)))</f>
        <v>Porta de shaft</v>
      </c>
      <c r="D125" s="261" t="str">
        <f>IF(B125="","",VLOOKUP($B125,'Orçamento Detalhado'!$A$11:$J$529,10,))</f>
        <v/>
      </c>
      <c r="E125" s="262">
        <f t="shared" si="732"/>
        <v>0</v>
      </c>
      <c r="F125" s="478">
        <v>121</v>
      </c>
      <c r="G125" s="263">
        <f t="shared" si="1160"/>
        <v>0</v>
      </c>
      <c r="H125" s="264"/>
      <c r="I125" s="263">
        <f t="shared" ref="I125:I127" si="1192">IFERROR($D125*J125,0)</f>
        <v>0</v>
      </c>
      <c r="J125" s="474"/>
      <c r="K125" s="263">
        <f t="shared" ref="K125:K127" si="1193">IFERROR($D125*L125,0)</f>
        <v>0</v>
      </c>
      <c r="L125" s="474">
        <v>0</v>
      </c>
      <c r="M125" s="263">
        <f t="shared" ref="M125:M127" si="1194">IFERROR($D125*N125,0)</f>
        <v>0</v>
      </c>
      <c r="N125" s="474">
        <v>0</v>
      </c>
      <c r="O125" s="263">
        <f t="shared" ref="O125:O127" si="1195">IFERROR($D125*P125,0)</f>
        <v>0</v>
      </c>
      <c r="P125" s="474">
        <v>0</v>
      </c>
      <c r="Q125" s="263">
        <f t="shared" ref="Q125:Q127" si="1196">IFERROR($D125*R125,0)</f>
        <v>0</v>
      </c>
      <c r="R125" s="474">
        <v>0</v>
      </c>
      <c r="S125" s="263">
        <f t="shared" ref="S125:S127" si="1197">IFERROR($D125*T125,0)</f>
        <v>0</v>
      </c>
      <c r="T125" s="474">
        <v>0</v>
      </c>
      <c r="U125" s="263">
        <f t="shared" ref="U125:U127" si="1198">IFERROR($D125*V125,0)</f>
        <v>0</v>
      </c>
      <c r="V125" s="474">
        <v>0</v>
      </c>
      <c r="W125" s="263">
        <f t="shared" ref="W125:W127" si="1199">IFERROR($D125*X125,0)</f>
        <v>0</v>
      </c>
      <c r="X125" s="474">
        <v>0</v>
      </c>
      <c r="Y125" s="263">
        <f t="shared" ref="Y125:Y127" si="1200">IFERROR($D125*Z125,0)</f>
        <v>0</v>
      </c>
      <c r="Z125" s="474">
        <v>0</v>
      </c>
      <c r="AA125" s="263">
        <f t="shared" ref="AA125:AA127" si="1201">IFERROR($D125*AB125,0)</f>
        <v>0</v>
      </c>
      <c r="AB125" s="474"/>
      <c r="AC125" s="263">
        <f t="shared" ref="AC125:AC127" si="1202">IFERROR($D125*AD125,0)</f>
        <v>0</v>
      </c>
      <c r="AD125" s="474"/>
      <c r="AE125" s="263">
        <f t="shared" ref="AE125:AE127" si="1203">IFERROR($D125*AF125,0)</f>
        <v>0</v>
      </c>
      <c r="AF125" s="474"/>
      <c r="AG125" s="263">
        <f t="shared" ref="AG125:AG127" si="1204">IFERROR($D125*AH125,0)</f>
        <v>0</v>
      </c>
      <c r="AH125" s="474"/>
      <c r="AI125" s="263">
        <f t="shared" ref="AI125:AI127" si="1205">IFERROR($D125*AJ125,0)</f>
        <v>0</v>
      </c>
      <c r="AJ125" s="474">
        <v>0</v>
      </c>
      <c r="AK125" s="263">
        <f t="shared" ref="AK125:AK127" si="1206">IFERROR($D125*AL125,0)</f>
        <v>0</v>
      </c>
      <c r="AL125" s="474">
        <v>0</v>
      </c>
      <c r="AM125" s="263">
        <f t="shared" ref="AM125:AM127" si="1207">IFERROR($D125*AN125,0)</f>
        <v>0</v>
      </c>
      <c r="AN125" s="474">
        <v>0</v>
      </c>
      <c r="AO125" s="263">
        <f t="shared" ref="AO125:AO127" si="1208">IFERROR($D125*AP125,0)</f>
        <v>0</v>
      </c>
      <c r="AP125" s="474">
        <v>0</v>
      </c>
      <c r="AQ125" s="263">
        <f t="shared" ref="AQ125:AQ127" si="1209">IFERROR($D125*AR125,0)</f>
        <v>0</v>
      </c>
      <c r="AR125" s="474">
        <v>0</v>
      </c>
      <c r="AS125" s="263">
        <f t="shared" ref="AS125:AS127" si="1210">IFERROR($D125*AT125,0)</f>
        <v>0</v>
      </c>
      <c r="AT125" s="474">
        <v>0</v>
      </c>
      <c r="AU125" s="263">
        <f t="shared" ref="AU125:AU127" si="1211">IFERROR($D125*AV125,0)</f>
        <v>0</v>
      </c>
      <c r="AV125" s="474">
        <v>0</v>
      </c>
      <c r="AW125" s="263">
        <f t="shared" ref="AW125:AW127" si="1212">IFERROR($D125*AX125,0)</f>
        <v>0</v>
      </c>
      <c r="AX125" s="474">
        <v>0</v>
      </c>
      <c r="AY125" s="263">
        <f t="shared" ref="AY125:AY127" si="1213">IFERROR($D125*AZ125,0)</f>
        <v>0</v>
      </c>
      <c r="AZ125" s="474">
        <v>0</v>
      </c>
      <c r="BA125" s="263">
        <f t="shared" ref="BA125:BA127" si="1214">IFERROR($D125*BB125,0)</f>
        <v>0</v>
      </c>
      <c r="BB125" s="474">
        <v>0</v>
      </c>
      <c r="BC125" s="263">
        <f t="shared" ref="BC125:BC127" si="1215">IFERROR($D125*BD125,0)</f>
        <v>0</v>
      </c>
      <c r="BD125" s="474">
        <v>0</v>
      </c>
      <c r="BE125" s="263">
        <f t="shared" ref="BE125:BE127" si="1216">IFERROR($D125*BF125,0)</f>
        <v>0</v>
      </c>
      <c r="BF125" s="474">
        <v>0</v>
      </c>
      <c r="BG125" s="263">
        <f t="shared" ref="BG125:BG127" si="1217">IFERROR($D125*BH125,0)</f>
        <v>0</v>
      </c>
      <c r="BH125" s="474">
        <v>0</v>
      </c>
      <c r="BI125" s="263">
        <f t="shared" ref="BI125:BI127" si="1218">IFERROR($D125*BJ125,0)</f>
        <v>0</v>
      </c>
      <c r="BJ125" s="474">
        <v>0</v>
      </c>
      <c r="BK125" s="263">
        <f t="shared" ref="BK125:BK127" si="1219">IFERROR($D125*BL125,0)</f>
        <v>0</v>
      </c>
      <c r="BL125" s="474">
        <v>0</v>
      </c>
      <c r="BM125" s="263">
        <f t="shared" ref="BM125:BM127" si="1220">IFERROR($D125*BN125,0)</f>
        <v>0</v>
      </c>
      <c r="BN125" s="474">
        <v>0</v>
      </c>
      <c r="BO125" s="263">
        <f t="shared" ref="BO125:BO127" si="1221">IFERROR($D125*BP125,0)</f>
        <v>0</v>
      </c>
      <c r="BP125" s="474">
        <v>0</v>
      </c>
      <c r="BQ125" s="476">
        <f t="shared" ref="BQ125:BQ127" si="1222">SUM(BN125,BL125,BJ125,BH125,BF125,BD125,BB125,AZ125,AX125,AV125,AT125,AR125,AP125,AN125,AL125,AJ125,AH125,AF125,AD125,AB125,Z125,X125,V125,T125,R125,P125,N125,L125,J125,H125,BP125)</f>
        <v>0</v>
      </c>
      <c r="BR125" s="295">
        <f t="shared" si="733"/>
        <v>0</v>
      </c>
    </row>
    <row r="126" spans="2:70" ht="18" hidden="1" customHeight="1" outlineLevel="2" thickTop="1" thickBot="1">
      <c r="B126" s="208" t="s">
        <v>392</v>
      </c>
      <c r="C126" s="260" t="str">
        <f>IF(VLOOKUP(B126,'Orçamento Detalhado'!$A$11:$I$529,4,)="","",(VLOOKUP(B126,'Orçamento Detalhado'!$A$11:$I$529,4,)))</f>
        <v/>
      </c>
      <c r="D126" s="261" t="str">
        <f>IF(B126="","",VLOOKUP($B126,'Orçamento Detalhado'!$A$11:$J$529,10,))</f>
        <v/>
      </c>
      <c r="E126" s="262">
        <f t="shared" si="732"/>
        <v>0</v>
      </c>
      <c r="F126" s="478">
        <v>122</v>
      </c>
      <c r="G126" s="263">
        <f t="shared" si="1160"/>
        <v>0</v>
      </c>
      <c r="H126" s="264"/>
      <c r="I126" s="263">
        <f t="shared" si="1192"/>
        <v>0</v>
      </c>
      <c r="J126" s="474"/>
      <c r="K126" s="263">
        <f t="shared" si="1193"/>
        <v>0</v>
      </c>
      <c r="L126" s="474">
        <v>0</v>
      </c>
      <c r="M126" s="263">
        <f t="shared" si="1194"/>
        <v>0</v>
      </c>
      <c r="N126" s="474">
        <v>0</v>
      </c>
      <c r="O126" s="263">
        <f t="shared" si="1195"/>
        <v>0</v>
      </c>
      <c r="P126" s="474">
        <v>0</v>
      </c>
      <c r="Q126" s="263">
        <f t="shared" si="1196"/>
        <v>0</v>
      </c>
      <c r="R126" s="474">
        <v>0</v>
      </c>
      <c r="S126" s="263">
        <f t="shared" si="1197"/>
        <v>0</v>
      </c>
      <c r="T126" s="474">
        <v>0</v>
      </c>
      <c r="U126" s="263">
        <f t="shared" si="1198"/>
        <v>0</v>
      </c>
      <c r="V126" s="474">
        <v>0</v>
      </c>
      <c r="W126" s="263">
        <f t="shared" si="1199"/>
        <v>0</v>
      </c>
      <c r="X126" s="474">
        <v>0</v>
      </c>
      <c r="Y126" s="263">
        <f t="shared" si="1200"/>
        <v>0</v>
      </c>
      <c r="Z126" s="474">
        <v>0</v>
      </c>
      <c r="AA126" s="263">
        <f t="shared" si="1201"/>
        <v>0</v>
      </c>
      <c r="AB126" s="474"/>
      <c r="AC126" s="263">
        <f t="shared" si="1202"/>
        <v>0</v>
      </c>
      <c r="AD126" s="474"/>
      <c r="AE126" s="263">
        <f t="shared" si="1203"/>
        <v>0</v>
      </c>
      <c r="AF126" s="474"/>
      <c r="AG126" s="263">
        <f t="shared" si="1204"/>
        <v>0</v>
      </c>
      <c r="AH126" s="474"/>
      <c r="AI126" s="263">
        <f t="shared" si="1205"/>
        <v>0</v>
      </c>
      <c r="AJ126" s="474">
        <v>0</v>
      </c>
      <c r="AK126" s="263">
        <f t="shared" si="1206"/>
        <v>0</v>
      </c>
      <c r="AL126" s="474">
        <v>0</v>
      </c>
      <c r="AM126" s="263">
        <f t="shared" si="1207"/>
        <v>0</v>
      </c>
      <c r="AN126" s="474">
        <v>0</v>
      </c>
      <c r="AO126" s="263">
        <f t="shared" si="1208"/>
        <v>0</v>
      </c>
      <c r="AP126" s="474">
        <v>0</v>
      </c>
      <c r="AQ126" s="263">
        <f t="shared" si="1209"/>
        <v>0</v>
      </c>
      <c r="AR126" s="474">
        <v>0</v>
      </c>
      <c r="AS126" s="263">
        <f t="shared" si="1210"/>
        <v>0</v>
      </c>
      <c r="AT126" s="474">
        <v>0</v>
      </c>
      <c r="AU126" s="263">
        <f t="shared" si="1211"/>
        <v>0</v>
      </c>
      <c r="AV126" s="474">
        <v>0</v>
      </c>
      <c r="AW126" s="263">
        <f t="shared" si="1212"/>
        <v>0</v>
      </c>
      <c r="AX126" s="474">
        <v>0</v>
      </c>
      <c r="AY126" s="263">
        <f t="shared" si="1213"/>
        <v>0</v>
      </c>
      <c r="AZ126" s="474">
        <v>0</v>
      </c>
      <c r="BA126" s="263">
        <f t="shared" si="1214"/>
        <v>0</v>
      </c>
      <c r="BB126" s="474">
        <v>0</v>
      </c>
      <c r="BC126" s="263">
        <f t="shared" si="1215"/>
        <v>0</v>
      </c>
      <c r="BD126" s="474">
        <v>0</v>
      </c>
      <c r="BE126" s="263">
        <f t="shared" si="1216"/>
        <v>0</v>
      </c>
      <c r="BF126" s="474">
        <v>0</v>
      </c>
      <c r="BG126" s="263">
        <f t="shared" si="1217"/>
        <v>0</v>
      </c>
      <c r="BH126" s="474">
        <v>0</v>
      </c>
      <c r="BI126" s="263">
        <f t="shared" si="1218"/>
        <v>0</v>
      </c>
      <c r="BJ126" s="474">
        <v>0</v>
      </c>
      <c r="BK126" s="263">
        <f t="shared" si="1219"/>
        <v>0</v>
      </c>
      <c r="BL126" s="474">
        <v>0</v>
      </c>
      <c r="BM126" s="263">
        <f t="shared" si="1220"/>
        <v>0</v>
      </c>
      <c r="BN126" s="474">
        <v>0</v>
      </c>
      <c r="BO126" s="263">
        <f t="shared" si="1221"/>
        <v>0</v>
      </c>
      <c r="BP126" s="474">
        <v>0</v>
      </c>
      <c r="BQ126" s="476">
        <f t="shared" si="1222"/>
        <v>0</v>
      </c>
      <c r="BR126" s="295">
        <f t="shared" si="733"/>
        <v>0</v>
      </c>
    </row>
    <row r="127" spans="2:70" ht="18" hidden="1" customHeight="1" outlineLevel="2" thickTop="1" thickBot="1">
      <c r="B127" s="208" t="s">
        <v>393</v>
      </c>
      <c r="C127" s="260" t="str">
        <f>IF(VLOOKUP(B127,'Orçamento Detalhado'!$A$11:$I$529,4,)="","",(VLOOKUP(B127,'Orçamento Detalhado'!$A$11:$I$529,4,)))</f>
        <v/>
      </c>
      <c r="D127" s="261" t="str">
        <f>IF(B127="","",VLOOKUP($B127,'Orçamento Detalhado'!$A$11:$J$529,10,))</f>
        <v/>
      </c>
      <c r="E127" s="262">
        <f t="shared" si="732"/>
        <v>0</v>
      </c>
      <c r="F127" s="478">
        <v>123</v>
      </c>
      <c r="G127" s="263">
        <f t="shared" si="1160"/>
        <v>0</v>
      </c>
      <c r="H127" s="264"/>
      <c r="I127" s="263">
        <f t="shared" si="1192"/>
        <v>0</v>
      </c>
      <c r="J127" s="474"/>
      <c r="K127" s="263">
        <f t="shared" si="1193"/>
        <v>0</v>
      </c>
      <c r="L127" s="474">
        <v>0</v>
      </c>
      <c r="M127" s="263">
        <f t="shared" si="1194"/>
        <v>0</v>
      </c>
      <c r="N127" s="474">
        <v>0</v>
      </c>
      <c r="O127" s="263">
        <f t="shared" si="1195"/>
        <v>0</v>
      </c>
      <c r="P127" s="474">
        <v>0</v>
      </c>
      <c r="Q127" s="263">
        <f t="shared" si="1196"/>
        <v>0</v>
      </c>
      <c r="R127" s="474">
        <v>0</v>
      </c>
      <c r="S127" s="263">
        <f t="shared" si="1197"/>
        <v>0</v>
      </c>
      <c r="T127" s="474">
        <v>0</v>
      </c>
      <c r="U127" s="263">
        <f t="shared" si="1198"/>
        <v>0</v>
      </c>
      <c r="V127" s="474">
        <v>0</v>
      </c>
      <c r="W127" s="263">
        <f t="shared" si="1199"/>
        <v>0</v>
      </c>
      <c r="X127" s="474">
        <v>0</v>
      </c>
      <c r="Y127" s="263">
        <f t="shared" si="1200"/>
        <v>0</v>
      </c>
      <c r="Z127" s="474">
        <v>0</v>
      </c>
      <c r="AA127" s="263">
        <f t="shared" si="1201"/>
        <v>0</v>
      </c>
      <c r="AB127" s="474"/>
      <c r="AC127" s="263">
        <f t="shared" si="1202"/>
        <v>0</v>
      </c>
      <c r="AD127" s="474"/>
      <c r="AE127" s="263">
        <f t="shared" si="1203"/>
        <v>0</v>
      </c>
      <c r="AF127" s="474"/>
      <c r="AG127" s="263">
        <f t="shared" si="1204"/>
        <v>0</v>
      </c>
      <c r="AH127" s="474"/>
      <c r="AI127" s="263">
        <f t="shared" si="1205"/>
        <v>0</v>
      </c>
      <c r="AJ127" s="474">
        <v>0</v>
      </c>
      <c r="AK127" s="263">
        <f t="shared" si="1206"/>
        <v>0</v>
      </c>
      <c r="AL127" s="474">
        <v>0</v>
      </c>
      <c r="AM127" s="263">
        <f t="shared" si="1207"/>
        <v>0</v>
      </c>
      <c r="AN127" s="474">
        <v>0</v>
      </c>
      <c r="AO127" s="263">
        <f t="shared" si="1208"/>
        <v>0</v>
      </c>
      <c r="AP127" s="474">
        <v>0</v>
      </c>
      <c r="AQ127" s="263">
        <f t="shared" si="1209"/>
        <v>0</v>
      </c>
      <c r="AR127" s="474">
        <v>0</v>
      </c>
      <c r="AS127" s="263">
        <f t="shared" si="1210"/>
        <v>0</v>
      </c>
      <c r="AT127" s="474">
        <v>0</v>
      </c>
      <c r="AU127" s="263">
        <f t="shared" si="1211"/>
        <v>0</v>
      </c>
      <c r="AV127" s="474">
        <v>0</v>
      </c>
      <c r="AW127" s="263">
        <f t="shared" si="1212"/>
        <v>0</v>
      </c>
      <c r="AX127" s="474">
        <v>0</v>
      </c>
      <c r="AY127" s="263">
        <f t="shared" si="1213"/>
        <v>0</v>
      </c>
      <c r="AZ127" s="474">
        <v>0</v>
      </c>
      <c r="BA127" s="263">
        <f t="shared" si="1214"/>
        <v>0</v>
      </c>
      <c r="BB127" s="474">
        <v>0</v>
      </c>
      <c r="BC127" s="263">
        <f t="shared" si="1215"/>
        <v>0</v>
      </c>
      <c r="BD127" s="474">
        <v>0</v>
      </c>
      <c r="BE127" s="263">
        <f t="shared" si="1216"/>
        <v>0</v>
      </c>
      <c r="BF127" s="474">
        <v>0</v>
      </c>
      <c r="BG127" s="263">
        <f t="shared" si="1217"/>
        <v>0</v>
      </c>
      <c r="BH127" s="474">
        <v>0</v>
      </c>
      <c r="BI127" s="263">
        <f t="shared" si="1218"/>
        <v>0</v>
      </c>
      <c r="BJ127" s="474">
        <v>0</v>
      </c>
      <c r="BK127" s="263">
        <f t="shared" si="1219"/>
        <v>0</v>
      </c>
      <c r="BL127" s="474">
        <v>0</v>
      </c>
      <c r="BM127" s="263">
        <f t="shared" si="1220"/>
        <v>0</v>
      </c>
      <c r="BN127" s="474">
        <v>0</v>
      </c>
      <c r="BO127" s="263">
        <f t="shared" si="1221"/>
        <v>0</v>
      </c>
      <c r="BP127" s="474">
        <v>0</v>
      </c>
      <c r="BQ127" s="476">
        <f t="shared" si="1222"/>
        <v>0</v>
      </c>
      <c r="BR127" s="295">
        <f t="shared" si="733"/>
        <v>0</v>
      </c>
    </row>
    <row r="128" spans="2:70" ht="18" hidden="1" customHeight="1" outlineLevel="2" thickTop="1" thickBot="1">
      <c r="B128" s="208" t="s">
        <v>394</v>
      </c>
      <c r="C128" s="260" t="str">
        <f>IF(VLOOKUP(B128,'Orçamento Detalhado'!$A$11:$I$529,4,)="","",(VLOOKUP(B128,'Orçamento Detalhado'!$A$11:$I$529,4,)))</f>
        <v/>
      </c>
      <c r="D128" s="261" t="str">
        <f>IF(B128="","",VLOOKUP($B128,'Orçamento Detalhado'!$A$11:$J$529,10,))</f>
        <v/>
      </c>
      <c r="E128" s="262">
        <f t="shared" si="732"/>
        <v>0</v>
      </c>
      <c r="F128" s="478">
        <v>124</v>
      </c>
      <c r="G128" s="263">
        <f t="shared" ref="G128:G129" si="1223">IFERROR($D128*H128,0)</f>
        <v>0</v>
      </c>
      <c r="H128" s="264"/>
      <c r="I128" s="263">
        <f t="shared" ref="I128:I129" si="1224">IFERROR($D128*J128,0)</f>
        <v>0</v>
      </c>
      <c r="J128" s="474"/>
      <c r="K128" s="263">
        <f t="shared" ref="K128:K129" si="1225">IFERROR($D128*L128,0)</f>
        <v>0</v>
      </c>
      <c r="L128" s="474">
        <v>0</v>
      </c>
      <c r="M128" s="263">
        <f t="shared" ref="M128:M129" si="1226">IFERROR($D128*N128,0)</f>
        <v>0</v>
      </c>
      <c r="N128" s="474">
        <v>0</v>
      </c>
      <c r="O128" s="263">
        <f t="shared" ref="O128:O129" si="1227">IFERROR($D128*P128,0)</f>
        <v>0</v>
      </c>
      <c r="P128" s="474">
        <v>0</v>
      </c>
      <c r="Q128" s="263">
        <f t="shared" ref="Q128:Q129" si="1228">IFERROR($D128*R128,0)</f>
        <v>0</v>
      </c>
      <c r="R128" s="474">
        <v>0</v>
      </c>
      <c r="S128" s="263">
        <f t="shared" ref="S128:S129" si="1229">IFERROR($D128*T128,0)</f>
        <v>0</v>
      </c>
      <c r="T128" s="474">
        <v>0</v>
      </c>
      <c r="U128" s="263">
        <f t="shared" ref="U128:U129" si="1230">IFERROR($D128*V128,0)</f>
        <v>0</v>
      </c>
      <c r="V128" s="474">
        <v>0</v>
      </c>
      <c r="W128" s="263">
        <f t="shared" ref="W128:W129" si="1231">IFERROR($D128*X128,0)</f>
        <v>0</v>
      </c>
      <c r="X128" s="474">
        <v>0</v>
      </c>
      <c r="Y128" s="263">
        <f t="shared" ref="Y128:Y129" si="1232">IFERROR($D128*Z128,0)</f>
        <v>0</v>
      </c>
      <c r="Z128" s="474">
        <v>0</v>
      </c>
      <c r="AA128" s="263">
        <f t="shared" ref="AA128:AA129" si="1233">IFERROR($D128*AB128,0)</f>
        <v>0</v>
      </c>
      <c r="AB128" s="474"/>
      <c r="AC128" s="263">
        <f t="shared" ref="AC128:AC129" si="1234">IFERROR($D128*AD128,0)</f>
        <v>0</v>
      </c>
      <c r="AD128" s="474"/>
      <c r="AE128" s="263">
        <f t="shared" ref="AE128:AE129" si="1235">IFERROR($D128*AF128,0)</f>
        <v>0</v>
      </c>
      <c r="AF128" s="474"/>
      <c r="AG128" s="263">
        <f t="shared" ref="AG128:AG129" si="1236">IFERROR($D128*AH128,0)</f>
        <v>0</v>
      </c>
      <c r="AH128" s="474"/>
      <c r="AI128" s="263">
        <f t="shared" ref="AI128:AI129" si="1237">IFERROR($D128*AJ128,0)</f>
        <v>0</v>
      </c>
      <c r="AJ128" s="474">
        <v>0</v>
      </c>
      <c r="AK128" s="263">
        <f t="shared" ref="AK128:AK129" si="1238">IFERROR($D128*AL128,0)</f>
        <v>0</v>
      </c>
      <c r="AL128" s="474">
        <v>0</v>
      </c>
      <c r="AM128" s="263">
        <f t="shared" ref="AM128:AM129" si="1239">IFERROR($D128*AN128,0)</f>
        <v>0</v>
      </c>
      <c r="AN128" s="474">
        <v>0</v>
      </c>
      <c r="AO128" s="263">
        <f t="shared" ref="AO128:AO129" si="1240">IFERROR($D128*AP128,0)</f>
        <v>0</v>
      </c>
      <c r="AP128" s="474">
        <v>0</v>
      </c>
      <c r="AQ128" s="263">
        <f t="shared" ref="AQ128:AQ129" si="1241">IFERROR($D128*AR128,0)</f>
        <v>0</v>
      </c>
      <c r="AR128" s="474">
        <v>0</v>
      </c>
      <c r="AS128" s="263">
        <f t="shared" ref="AS128:AS129" si="1242">IFERROR($D128*AT128,0)</f>
        <v>0</v>
      </c>
      <c r="AT128" s="474">
        <v>0</v>
      </c>
      <c r="AU128" s="263">
        <f t="shared" ref="AU128:AU129" si="1243">IFERROR($D128*AV128,0)</f>
        <v>0</v>
      </c>
      <c r="AV128" s="474">
        <v>0</v>
      </c>
      <c r="AW128" s="263">
        <f t="shared" ref="AW128:AW129" si="1244">IFERROR($D128*AX128,0)</f>
        <v>0</v>
      </c>
      <c r="AX128" s="474">
        <v>0</v>
      </c>
      <c r="AY128" s="263">
        <f t="shared" ref="AY128:AY129" si="1245">IFERROR($D128*AZ128,0)</f>
        <v>0</v>
      </c>
      <c r="AZ128" s="474">
        <v>0</v>
      </c>
      <c r="BA128" s="263">
        <f t="shared" ref="BA128:BA129" si="1246">IFERROR($D128*BB128,0)</f>
        <v>0</v>
      </c>
      <c r="BB128" s="474">
        <v>0</v>
      </c>
      <c r="BC128" s="263">
        <f t="shared" ref="BC128:BC129" si="1247">IFERROR($D128*BD128,0)</f>
        <v>0</v>
      </c>
      <c r="BD128" s="474">
        <v>0</v>
      </c>
      <c r="BE128" s="263">
        <f t="shared" ref="BE128:BE129" si="1248">IFERROR($D128*BF128,0)</f>
        <v>0</v>
      </c>
      <c r="BF128" s="474">
        <v>0</v>
      </c>
      <c r="BG128" s="263">
        <f t="shared" ref="BG128:BG129" si="1249">IFERROR($D128*BH128,0)</f>
        <v>0</v>
      </c>
      <c r="BH128" s="474">
        <v>0</v>
      </c>
      <c r="BI128" s="263">
        <f t="shared" ref="BI128:BI129" si="1250">IFERROR($D128*BJ128,0)</f>
        <v>0</v>
      </c>
      <c r="BJ128" s="474">
        <v>0</v>
      </c>
      <c r="BK128" s="263">
        <f t="shared" ref="BK128:BK129" si="1251">IFERROR($D128*BL128,0)</f>
        <v>0</v>
      </c>
      <c r="BL128" s="474">
        <v>0</v>
      </c>
      <c r="BM128" s="263">
        <f t="shared" ref="BM128:BM129" si="1252">IFERROR($D128*BN128,0)</f>
        <v>0</v>
      </c>
      <c r="BN128" s="474">
        <v>0</v>
      </c>
      <c r="BO128" s="263">
        <f t="shared" ref="BO128:BO129" si="1253">IFERROR($D128*BP128,0)</f>
        <v>0</v>
      </c>
      <c r="BP128" s="474">
        <v>0</v>
      </c>
      <c r="BQ128" s="476">
        <f t="shared" ref="BQ128:BQ129" si="1254">SUM(BN128,BL128,BJ128,BH128,BF128,BD128,BB128,AZ128,AX128,AV128,AT128,AR128,AP128,AN128,AL128,AJ128,AH128,AF128,AD128,AB128,Z128,X128,V128,T128,R128,P128,N128,L128,J128,H128,BP128)</f>
        <v>0</v>
      </c>
      <c r="BR128" s="295">
        <f t="shared" si="733"/>
        <v>0</v>
      </c>
    </row>
    <row r="129" spans="2:70" ht="18" hidden="1" customHeight="1" outlineLevel="2" thickTop="1" thickBot="1">
      <c r="B129" s="208" t="s">
        <v>395</v>
      </c>
      <c r="C129" s="260" t="str">
        <f>IF(VLOOKUP(B129,'Orçamento Detalhado'!$A$11:$I$529,4,)="","",(VLOOKUP(B129,'Orçamento Detalhado'!$A$11:$I$529,4,)))</f>
        <v/>
      </c>
      <c r="D129" s="261" t="str">
        <f>IF(B129="","",VLOOKUP($B129,'Orçamento Detalhado'!$A$11:$J$529,10,))</f>
        <v/>
      </c>
      <c r="E129" s="262">
        <f t="shared" si="732"/>
        <v>0</v>
      </c>
      <c r="F129" s="478">
        <v>125</v>
      </c>
      <c r="G129" s="263">
        <f t="shared" si="1223"/>
        <v>0</v>
      </c>
      <c r="H129" s="264"/>
      <c r="I129" s="263">
        <f t="shared" si="1224"/>
        <v>0</v>
      </c>
      <c r="J129" s="474"/>
      <c r="K129" s="263">
        <f t="shared" si="1225"/>
        <v>0</v>
      </c>
      <c r="L129" s="474">
        <v>0</v>
      </c>
      <c r="M129" s="263">
        <f t="shared" si="1226"/>
        <v>0</v>
      </c>
      <c r="N129" s="474">
        <v>0</v>
      </c>
      <c r="O129" s="263">
        <f t="shared" si="1227"/>
        <v>0</v>
      </c>
      <c r="P129" s="474">
        <v>0</v>
      </c>
      <c r="Q129" s="263">
        <f t="shared" si="1228"/>
        <v>0</v>
      </c>
      <c r="R129" s="474">
        <v>0</v>
      </c>
      <c r="S129" s="263">
        <f t="shared" si="1229"/>
        <v>0</v>
      </c>
      <c r="T129" s="474">
        <v>0</v>
      </c>
      <c r="U129" s="263">
        <f t="shared" si="1230"/>
        <v>0</v>
      </c>
      <c r="V129" s="474">
        <v>0</v>
      </c>
      <c r="W129" s="263">
        <f t="shared" si="1231"/>
        <v>0</v>
      </c>
      <c r="X129" s="474">
        <v>0</v>
      </c>
      <c r="Y129" s="263">
        <f t="shared" si="1232"/>
        <v>0</v>
      </c>
      <c r="Z129" s="474">
        <v>0</v>
      </c>
      <c r="AA129" s="263">
        <f t="shared" si="1233"/>
        <v>0</v>
      </c>
      <c r="AB129" s="474"/>
      <c r="AC129" s="263">
        <f t="shared" si="1234"/>
        <v>0</v>
      </c>
      <c r="AD129" s="474"/>
      <c r="AE129" s="263">
        <f t="shared" si="1235"/>
        <v>0</v>
      </c>
      <c r="AF129" s="474"/>
      <c r="AG129" s="263">
        <f t="shared" si="1236"/>
        <v>0</v>
      </c>
      <c r="AH129" s="474"/>
      <c r="AI129" s="263">
        <f t="shared" si="1237"/>
        <v>0</v>
      </c>
      <c r="AJ129" s="474">
        <v>0</v>
      </c>
      <c r="AK129" s="263">
        <f t="shared" si="1238"/>
        <v>0</v>
      </c>
      <c r="AL129" s="474">
        <v>0</v>
      </c>
      <c r="AM129" s="263">
        <f t="shared" si="1239"/>
        <v>0</v>
      </c>
      <c r="AN129" s="474">
        <v>0</v>
      </c>
      <c r="AO129" s="263">
        <f t="shared" si="1240"/>
        <v>0</v>
      </c>
      <c r="AP129" s="474">
        <v>0</v>
      </c>
      <c r="AQ129" s="263">
        <f t="shared" si="1241"/>
        <v>0</v>
      </c>
      <c r="AR129" s="474">
        <v>0</v>
      </c>
      <c r="AS129" s="263">
        <f t="shared" si="1242"/>
        <v>0</v>
      </c>
      <c r="AT129" s="474">
        <v>0</v>
      </c>
      <c r="AU129" s="263">
        <f t="shared" si="1243"/>
        <v>0</v>
      </c>
      <c r="AV129" s="474">
        <v>0</v>
      </c>
      <c r="AW129" s="263">
        <f t="shared" si="1244"/>
        <v>0</v>
      </c>
      <c r="AX129" s="474">
        <v>0</v>
      </c>
      <c r="AY129" s="263">
        <f t="shared" si="1245"/>
        <v>0</v>
      </c>
      <c r="AZ129" s="474">
        <v>0</v>
      </c>
      <c r="BA129" s="263">
        <f t="shared" si="1246"/>
        <v>0</v>
      </c>
      <c r="BB129" s="474">
        <v>0</v>
      </c>
      <c r="BC129" s="263">
        <f t="shared" si="1247"/>
        <v>0</v>
      </c>
      <c r="BD129" s="474">
        <v>0</v>
      </c>
      <c r="BE129" s="263">
        <f t="shared" si="1248"/>
        <v>0</v>
      </c>
      <c r="BF129" s="474">
        <v>0</v>
      </c>
      <c r="BG129" s="263">
        <f t="shared" si="1249"/>
        <v>0</v>
      </c>
      <c r="BH129" s="474">
        <v>0</v>
      </c>
      <c r="BI129" s="263">
        <f t="shared" si="1250"/>
        <v>0</v>
      </c>
      <c r="BJ129" s="474">
        <v>0</v>
      </c>
      <c r="BK129" s="263">
        <f t="shared" si="1251"/>
        <v>0</v>
      </c>
      <c r="BL129" s="474">
        <v>0</v>
      </c>
      <c r="BM129" s="263">
        <f t="shared" si="1252"/>
        <v>0</v>
      </c>
      <c r="BN129" s="474">
        <v>0</v>
      </c>
      <c r="BO129" s="263">
        <f t="shared" si="1253"/>
        <v>0</v>
      </c>
      <c r="BP129" s="474">
        <v>0</v>
      </c>
      <c r="BQ129" s="476">
        <f t="shared" si="1254"/>
        <v>0</v>
      </c>
      <c r="BR129" s="295">
        <f t="shared" si="733"/>
        <v>0</v>
      </c>
    </row>
    <row r="130" spans="2:70" ht="18" hidden="1" customHeight="1" outlineLevel="2" thickTop="1" thickBot="1">
      <c r="B130" s="208" t="s">
        <v>396</v>
      </c>
      <c r="C130" s="260" t="str">
        <f>IF(VLOOKUP(B130,'Orçamento Detalhado'!$A$11:$I$529,4,)="","",(VLOOKUP(B130,'Orçamento Detalhado'!$A$11:$I$529,4,)))</f>
        <v/>
      </c>
      <c r="D130" s="261" t="str">
        <f>IF(B130="","",VLOOKUP($B130,'Orçamento Detalhado'!$A$11:$J$529,10,))</f>
        <v/>
      </c>
      <c r="E130" s="262">
        <f t="shared" si="732"/>
        <v>0</v>
      </c>
      <c r="F130" s="478">
        <v>126</v>
      </c>
      <c r="G130" s="263">
        <f t="shared" ref="G130" si="1255">IFERROR($D130*H130,0)</f>
        <v>0</v>
      </c>
      <c r="H130" s="264"/>
      <c r="I130" s="263">
        <f t="shared" ref="I130" si="1256">IFERROR($D130*J130,0)</f>
        <v>0</v>
      </c>
      <c r="J130" s="474"/>
      <c r="K130" s="263">
        <f t="shared" ref="K130" si="1257">IFERROR($D130*L130,0)</f>
        <v>0</v>
      </c>
      <c r="L130" s="474">
        <v>0</v>
      </c>
      <c r="M130" s="263">
        <f t="shared" ref="M130" si="1258">IFERROR($D130*N130,0)</f>
        <v>0</v>
      </c>
      <c r="N130" s="474">
        <v>0</v>
      </c>
      <c r="O130" s="263">
        <f t="shared" ref="O130" si="1259">IFERROR($D130*P130,0)</f>
        <v>0</v>
      </c>
      <c r="P130" s="474">
        <v>0</v>
      </c>
      <c r="Q130" s="263">
        <f t="shared" ref="Q130" si="1260">IFERROR($D130*R130,0)</f>
        <v>0</v>
      </c>
      <c r="R130" s="474">
        <v>0</v>
      </c>
      <c r="S130" s="263">
        <f t="shared" ref="S130" si="1261">IFERROR($D130*T130,0)</f>
        <v>0</v>
      </c>
      <c r="T130" s="474">
        <v>0</v>
      </c>
      <c r="U130" s="263">
        <f t="shared" ref="U130" si="1262">IFERROR($D130*V130,0)</f>
        <v>0</v>
      </c>
      <c r="V130" s="474">
        <v>0</v>
      </c>
      <c r="W130" s="263">
        <f t="shared" ref="W130" si="1263">IFERROR($D130*X130,0)</f>
        <v>0</v>
      </c>
      <c r="X130" s="474">
        <v>0</v>
      </c>
      <c r="Y130" s="263">
        <f t="shared" ref="Y130" si="1264">IFERROR($D130*Z130,0)</f>
        <v>0</v>
      </c>
      <c r="Z130" s="474">
        <v>0</v>
      </c>
      <c r="AA130" s="263">
        <f t="shared" ref="AA130" si="1265">IFERROR($D130*AB130,0)</f>
        <v>0</v>
      </c>
      <c r="AB130" s="474"/>
      <c r="AC130" s="263">
        <f t="shared" ref="AC130" si="1266">IFERROR($D130*AD130,0)</f>
        <v>0</v>
      </c>
      <c r="AD130" s="474"/>
      <c r="AE130" s="263">
        <f t="shared" ref="AE130" si="1267">IFERROR($D130*AF130,0)</f>
        <v>0</v>
      </c>
      <c r="AF130" s="474"/>
      <c r="AG130" s="263">
        <f t="shared" ref="AG130" si="1268">IFERROR($D130*AH130,0)</f>
        <v>0</v>
      </c>
      <c r="AH130" s="474"/>
      <c r="AI130" s="263">
        <f t="shared" ref="AI130" si="1269">IFERROR($D130*AJ130,0)</f>
        <v>0</v>
      </c>
      <c r="AJ130" s="474">
        <v>0</v>
      </c>
      <c r="AK130" s="263">
        <f t="shared" ref="AK130" si="1270">IFERROR($D130*AL130,0)</f>
        <v>0</v>
      </c>
      <c r="AL130" s="474">
        <v>0</v>
      </c>
      <c r="AM130" s="263">
        <f t="shared" ref="AM130" si="1271">IFERROR($D130*AN130,0)</f>
        <v>0</v>
      </c>
      <c r="AN130" s="474">
        <v>0</v>
      </c>
      <c r="AO130" s="263">
        <f t="shared" ref="AO130" si="1272">IFERROR($D130*AP130,0)</f>
        <v>0</v>
      </c>
      <c r="AP130" s="474">
        <v>0</v>
      </c>
      <c r="AQ130" s="263">
        <f t="shared" ref="AQ130" si="1273">IFERROR($D130*AR130,0)</f>
        <v>0</v>
      </c>
      <c r="AR130" s="474">
        <v>0</v>
      </c>
      <c r="AS130" s="263">
        <f t="shared" ref="AS130" si="1274">IFERROR($D130*AT130,0)</f>
        <v>0</v>
      </c>
      <c r="AT130" s="474">
        <v>0</v>
      </c>
      <c r="AU130" s="263">
        <f t="shared" ref="AU130" si="1275">IFERROR($D130*AV130,0)</f>
        <v>0</v>
      </c>
      <c r="AV130" s="474">
        <v>0</v>
      </c>
      <c r="AW130" s="263">
        <f t="shared" ref="AW130" si="1276">IFERROR($D130*AX130,0)</f>
        <v>0</v>
      </c>
      <c r="AX130" s="474">
        <v>0</v>
      </c>
      <c r="AY130" s="263">
        <f t="shared" ref="AY130" si="1277">IFERROR($D130*AZ130,0)</f>
        <v>0</v>
      </c>
      <c r="AZ130" s="474">
        <v>0</v>
      </c>
      <c r="BA130" s="263">
        <f t="shared" ref="BA130" si="1278">IFERROR($D130*BB130,0)</f>
        <v>0</v>
      </c>
      <c r="BB130" s="474">
        <v>0</v>
      </c>
      <c r="BC130" s="263">
        <f t="shared" ref="BC130" si="1279">IFERROR($D130*BD130,0)</f>
        <v>0</v>
      </c>
      <c r="BD130" s="474">
        <v>0</v>
      </c>
      <c r="BE130" s="263">
        <f t="shared" ref="BE130" si="1280">IFERROR($D130*BF130,0)</f>
        <v>0</v>
      </c>
      <c r="BF130" s="474">
        <v>0</v>
      </c>
      <c r="BG130" s="263">
        <f t="shared" ref="BG130" si="1281">IFERROR($D130*BH130,0)</f>
        <v>0</v>
      </c>
      <c r="BH130" s="474">
        <v>0</v>
      </c>
      <c r="BI130" s="263">
        <f t="shared" ref="BI130" si="1282">IFERROR($D130*BJ130,0)</f>
        <v>0</v>
      </c>
      <c r="BJ130" s="474">
        <v>0</v>
      </c>
      <c r="BK130" s="263">
        <f t="shared" ref="BK130" si="1283">IFERROR($D130*BL130,0)</f>
        <v>0</v>
      </c>
      <c r="BL130" s="474">
        <v>0</v>
      </c>
      <c r="BM130" s="263">
        <f t="shared" ref="BM130" si="1284">IFERROR($D130*BN130,0)</f>
        <v>0</v>
      </c>
      <c r="BN130" s="474">
        <v>0</v>
      </c>
      <c r="BO130" s="263">
        <f t="shared" ref="BO130" si="1285">IFERROR($D130*BP130,0)</f>
        <v>0</v>
      </c>
      <c r="BP130" s="474">
        <v>0</v>
      </c>
      <c r="BQ130" s="476">
        <f t="shared" ref="BQ130" si="1286">SUM(BN130,BL130,BJ130,BH130,BF130,BD130,BB130,AZ130,AX130,AV130,AT130,AR130,AP130,AN130,AL130,AJ130,AH130,AF130,AD130,AB130,Z130,X130,V130,T130,R130,P130,N130,L130,J130,H130,BP130)</f>
        <v>0</v>
      </c>
      <c r="BR130" s="295">
        <f t="shared" si="733"/>
        <v>0</v>
      </c>
    </row>
    <row r="131" spans="2:70" ht="18" hidden="1" customHeight="1" outlineLevel="1" thickTop="1" thickBot="1">
      <c r="B131" s="246" t="s">
        <v>119</v>
      </c>
      <c r="C131" s="266" t="str">
        <f>IF(B131="","",VLOOKUP(B131,'Orçamento Detalhado'!$A$11:$I$529,4,))</f>
        <v>VIDROS E PVCs</v>
      </c>
      <c r="D131" s="249">
        <f>SUM(D132:D140)</f>
        <v>0</v>
      </c>
      <c r="E131" s="250">
        <f t="shared" si="732"/>
        <v>0</v>
      </c>
      <c r="F131" s="478">
        <v>127</v>
      </c>
      <c r="G131" s="251">
        <f>SUM(G132:G140)</f>
        <v>0</v>
      </c>
      <c r="H131" s="252">
        <f>IFERROR(G131/$D131,0)</f>
        <v>0</v>
      </c>
      <c r="I131" s="251">
        <f>SUM(I132:I140)</f>
        <v>0</v>
      </c>
      <c r="J131" s="473">
        <f t="shared" ref="J131" si="1287">IFERROR(I131/$D131,0)</f>
        <v>0</v>
      </c>
      <c r="K131" s="251">
        <f t="shared" ref="K131" si="1288">SUM(K132:K140)</f>
        <v>0</v>
      </c>
      <c r="L131" s="473">
        <f t="shared" ref="L131" si="1289">IFERROR(K131/$D131,0)</f>
        <v>0</v>
      </c>
      <c r="M131" s="251">
        <f t="shared" ref="M131" si="1290">SUM(M132:M140)</f>
        <v>0</v>
      </c>
      <c r="N131" s="473">
        <f t="shared" ref="N131" si="1291">IFERROR(M131/$D131,0)</f>
        <v>0</v>
      </c>
      <c r="O131" s="251">
        <f t="shared" ref="O131" si="1292">SUM(O132:O140)</f>
        <v>0</v>
      </c>
      <c r="P131" s="473">
        <f t="shared" ref="P131" si="1293">IFERROR(O131/$D131,0)</f>
        <v>0</v>
      </c>
      <c r="Q131" s="251">
        <f t="shared" ref="Q131" si="1294">SUM(Q132:Q140)</f>
        <v>0</v>
      </c>
      <c r="R131" s="473">
        <f t="shared" ref="R131" si="1295">IFERROR(Q131/$D131,0)</f>
        <v>0</v>
      </c>
      <c r="S131" s="251">
        <f t="shared" ref="S131" si="1296">SUM(S132:S140)</f>
        <v>0</v>
      </c>
      <c r="T131" s="473">
        <f t="shared" ref="T131" si="1297">IFERROR(S131/$D131,0)</f>
        <v>0</v>
      </c>
      <c r="U131" s="251">
        <f t="shared" ref="U131" si="1298">SUM(U132:U140)</f>
        <v>0</v>
      </c>
      <c r="V131" s="473">
        <f t="shared" ref="V131" si="1299">IFERROR(U131/$D131,0)</f>
        <v>0</v>
      </c>
      <c r="W131" s="251">
        <f t="shared" ref="W131" si="1300">SUM(W132:W140)</f>
        <v>0</v>
      </c>
      <c r="X131" s="473">
        <f t="shared" ref="X131" si="1301">IFERROR(W131/$D131,0)</f>
        <v>0</v>
      </c>
      <c r="Y131" s="251">
        <f t="shared" ref="Y131" si="1302">SUM(Y132:Y140)</f>
        <v>0</v>
      </c>
      <c r="Z131" s="473">
        <f t="shared" ref="Z131" si="1303">IFERROR(Y131/$D131,0)</f>
        <v>0</v>
      </c>
      <c r="AA131" s="251">
        <f t="shared" ref="AA131" si="1304">SUM(AA132:AA140)</f>
        <v>0</v>
      </c>
      <c r="AB131" s="473">
        <f t="shared" ref="AB131" si="1305">IFERROR(AA131/$D131,0)</f>
        <v>0</v>
      </c>
      <c r="AC131" s="251">
        <f t="shared" ref="AC131" si="1306">SUM(AC132:AC140)</f>
        <v>0</v>
      </c>
      <c r="AD131" s="473">
        <f t="shared" ref="AD131" si="1307">IFERROR(AC131/$D131,0)</f>
        <v>0</v>
      </c>
      <c r="AE131" s="251">
        <f t="shared" ref="AE131" si="1308">SUM(AE132:AE140)</f>
        <v>0</v>
      </c>
      <c r="AF131" s="473">
        <f t="shared" ref="AF131" si="1309">IFERROR(AE131/$D131,0)</f>
        <v>0</v>
      </c>
      <c r="AG131" s="251">
        <f t="shared" ref="AG131" si="1310">SUM(AG132:AG140)</f>
        <v>0</v>
      </c>
      <c r="AH131" s="473">
        <f t="shared" ref="AH131" si="1311">IFERROR(AG131/$D131,0)</f>
        <v>0</v>
      </c>
      <c r="AI131" s="251">
        <f t="shared" ref="AI131" si="1312">SUM(AI132:AI140)</f>
        <v>0</v>
      </c>
      <c r="AJ131" s="473">
        <f t="shared" ref="AJ131" si="1313">IFERROR(AI131/$D131,0)</f>
        <v>0</v>
      </c>
      <c r="AK131" s="251">
        <f t="shared" ref="AK131" si="1314">SUM(AK132:AK140)</f>
        <v>0</v>
      </c>
      <c r="AL131" s="473">
        <f t="shared" ref="AL131" si="1315">IFERROR(AK131/$D131,0)</f>
        <v>0</v>
      </c>
      <c r="AM131" s="251">
        <f t="shared" ref="AM131" si="1316">SUM(AM132:AM140)</f>
        <v>0</v>
      </c>
      <c r="AN131" s="473">
        <f t="shared" ref="AN131" si="1317">IFERROR(AM131/$D131,0)</f>
        <v>0</v>
      </c>
      <c r="AO131" s="251">
        <f t="shared" ref="AO131" si="1318">SUM(AO132:AO140)</f>
        <v>0</v>
      </c>
      <c r="AP131" s="473">
        <f t="shared" ref="AP131" si="1319">IFERROR(AO131/$D131,0)</f>
        <v>0</v>
      </c>
      <c r="AQ131" s="251">
        <f t="shared" ref="AQ131" si="1320">SUM(AQ132:AQ140)</f>
        <v>0</v>
      </c>
      <c r="AR131" s="473">
        <f t="shared" ref="AR131" si="1321">IFERROR(AQ131/$D131,0)</f>
        <v>0</v>
      </c>
      <c r="AS131" s="251">
        <f t="shared" ref="AS131" si="1322">SUM(AS132:AS140)</f>
        <v>0</v>
      </c>
      <c r="AT131" s="473">
        <f t="shared" ref="AT131" si="1323">IFERROR(AS131/$D131,0)</f>
        <v>0</v>
      </c>
      <c r="AU131" s="251">
        <f t="shared" ref="AU131" si="1324">SUM(AU132:AU140)</f>
        <v>0</v>
      </c>
      <c r="AV131" s="473">
        <f t="shared" ref="AV131" si="1325">IFERROR(AU131/$D131,0)</f>
        <v>0</v>
      </c>
      <c r="AW131" s="251">
        <f t="shared" ref="AW131" si="1326">SUM(AW132:AW140)</f>
        <v>0</v>
      </c>
      <c r="AX131" s="473">
        <f t="shared" ref="AX131" si="1327">IFERROR(AW131/$D131,0)</f>
        <v>0</v>
      </c>
      <c r="AY131" s="251">
        <f t="shared" ref="AY131" si="1328">SUM(AY132:AY140)</f>
        <v>0</v>
      </c>
      <c r="AZ131" s="473">
        <f t="shared" ref="AZ131" si="1329">IFERROR(AY131/$D131,0)</f>
        <v>0</v>
      </c>
      <c r="BA131" s="251">
        <f t="shared" ref="BA131" si="1330">SUM(BA132:BA140)</f>
        <v>0</v>
      </c>
      <c r="BB131" s="473">
        <f t="shared" ref="BB131" si="1331">IFERROR(BA131/$D131,0)</f>
        <v>0</v>
      </c>
      <c r="BC131" s="251">
        <f t="shared" ref="BC131" si="1332">SUM(BC132:BC140)</f>
        <v>0</v>
      </c>
      <c r="BD131" s="473">
        <f t="shared" ref="BD131" si="1333">IFERROR(BC131/$D131,0)</f>
        <v>0</v>
      </c>
      <c r="BE131" s="251">
        <f t="shared" ref="BE131" si="1334">SUM(BE132:BE140)</f>
        <v>0</v>
      </c>
      <c r="BF131" s="473">
        <f t="shared" ref="BF131" si="1335">IFERROR(BE131/$D131,0)</f>
        <v>0</v>
      </c>
      <c r="BG131" s="251">
        <f t="shared" ref="BG131" si="1336">SUM(BG132:BG140)</f>
        <v>0</v>
      </c>
      <c r="BH131" s="473">
        <f t="shared" ref="BH131" si="1337">IFERROR(BG131/$D131,0)</f>
        <v>0</v>
      </c>
      <c r="BI131" s="251">
        <f>SUM(BI132:BI140)</f>
        <v>0</v>
      </c>
      <c r="BJ131" s="473">
        <f t="shared" ref="BJ131" si="1338">IFERROR(BI131/$D131,0)</f>
        <v>0</v>
      </c>
      <c r="BK131" s="251">
        <f>SUM(BK132:BK140)</f>
        <v>0</v>
      </c>
      <c r="BL131" s="473">
        <f t="shared" ref="BL131" si="1339">IFERROR(BK131/$D131,0)</f>
        <v>0</v>
      </c>
      <c r="BM131" s="251">
        <f>SUM(BM132:BM140)</f>
        <v>0</v>
      </c>
      <c r="BN131" s="473">
        <f t="shared" ref="BN131" si="1340">IFERROR(BM131/$D131,0)</f>
        <v>0</v>
      </c>
      <c r="BO131" s="251">
        <f>SUM(BO132:BO140)</f>
        <v>0</v>
      </c>
      <c r="BP131" s="473">
        <f t="shared" ref="BP131" si="1341">IFERROR(BO131/$D131,0)</f>
        <v>0</v>
      </c>
      <c r="BQ131" s="476">
        <f t="shared" si="979"/>
        <v>0</v>
      </c>
      <c r="BR131" s="295">
        <f t="shared" si="733"/>
        <v>0</v>
      </c>
    </row>
    <row r="132" spans="2:70" ht="18" hidden="1" customHeight="1" outlineLevel="2" thickTop="1" thickBot="1">
      <c r="B132" s="208" t="s">
        <v>398</v>
      </c>
      <c r="C132" s="260" t="str">
        <f>IF(VLOOKUP(B132,'Orçamento Detalhado'!$A$11:$I$529,4,)="","",(VLOOKUP(B132,'Orçamento Detalhado'!$A$11:$I$529,4,)))</f>
        <v>Lisos</v>
      </c>
      <c r="D132" s="261" t="str">
        <f>IF(B132="","",VLOOKUP($B132,'Orçamento Detalhado'!$A$11:$J$529,10,))</f>
        <v/>
      </c>
      <c r="E132" s="262">
        <f t="shared" si="732"/>
        <v>0</v>
      </c>
      <c r="F132" s="478">
        <v>128</v>
      </c>
      <c r="G132" s="263">
        <f t="shared" ref="G132:G137" si="1342">IFERROR($D132*H132,0)</f>
        <v>0</v>
      </c>
      <c r="H132" s="264"/>
      <c r="I132" s="263">
        <f t="shared" ref="I132:I137" si="1343">IFERROR($D132*J132,0)</f>
        <v>0</v>
      </c>
      <c r="J132" s="474"/>
      <c r="K132" s="263">
        <f t="shared" ref="K132:K137" si="1344">IFERROR($D132*L132,0)</f>
        <v>0</v>
      </c>
      <c r="L132" s="474">
        <v>0</v>
      </c>
      <c r="M132" s="263">
        <f t="shared" ref="M132:M137" si="1345">IFERROR($D132*N132,0)</f>
        <v>0</v>
      </c>
      <c r="N132" s="474">
        <v>0</v>
      </c>
      <c r="O132" s="263">
        <f t="shared" ref="O132:O137" si="1346">IFERROR($D132*P132,0)</f>
        <v>0</v>
      </c>
      <c r="P132" s="474">
        <v>0</v>
      </c>
      <c r="Q132" s="263">
        <f t="shared" ref="Q132:Q137" si="1347">IFERROR($D132*R132,0)</f>
        <v>0</v>
      </c>
      <c r="R132" s="474">
        <v>0</v>
      </c>
      <c r="S132" s="263">
        <f t="shared" ref="S132:S137" si="1348">IFERROR($D132*T132,0)</f>
        <v>0</v>
      </c>
      <c r="T132" s="474">
        <v>0</v>
      </c>
      <c r="U132" s="263">
        <f t="shared" ref="U132:U137" si="1349">IFERROR($D132*V132,0)</f>
        <v>0</v>
      </c>
      <c r="V132" s="474">
        <v>0</v>
      </c>
      <c r="W132" s="263">
        <f t="shared" ref="W132:W137" si="1350">IFERROR($D132*X132,0)</f>
        <v>0</v>
      </c>
      <c r="X132" s="474">
        <v>0</v>
      </c>
      <c r="Y132" s="263">
        <f t="shared" ref="Y132:Y137" si="1351">IFERROR($D132*Z132,0)</f>
        <v>0</v>
      </c>
      <c r="Z132" s="474">
        <v>0</v>
      </c>
      <c r="AA132" s="263">
        <f t="shared" ref="AA132:AA137" si="1352">IFERROR($D132*AB132,0)</f>
        <v>0</v>
      </c>
      <c r="AB132" s="474"/>
      <c r="AC132" s="263">
        <f t="shared" ref="AC132:AC137" si="1353">IFERROR($D132*AD132,0)</f>
        <v>0</v>
      </c>
      <c r="AD132" s="474"/>
      <c r="AE132" s="263">
        <f t="shared" ref="AE132:AE137" si="1354">IFERROR($D132*AF132,0)</f>
        <v>0</v>
      </c>
      <c r="AF132" s="474"/>
      <c r="AG132" s="263">
        <f t="shared" ref="AG132:AG137" si="1355">IFERROR($D132*AH132,0)</f>
        <v>0</v>
      </c>
      <c r="AH132" s="474"/>
      <c r="AI132" s="263">
        <f t="shared" ref="AI132:AI137" si="1356">IFERROR($D132*AJ132,0)</f>
        <v>0</v>
      </c>
      <c r="AJ132" s="474">
        <v>0</v>
      </c>
      <c r="AK132" s="263">
        <f t="shared" ref="AK132:AK137" si="1357">IFERROR($D132*AL132,0)</f>
        <v>0</v>
      </c>
      <c r="AL132" s="474">
        <v>0</v>
      </c>
      <c r="AM132" s="263">
        <f t="shared" ref="AM132:AM137" si="1358">IFERROR($D132*AN132,0)</f>
        <v>0</v>
      </c>
      <c r="AN132" s="474">
        <v>0</v>
      </c>
      <c r="AO132" s="263">
        <f t="shared" ref="AO132:AO137" si="1359">IFERROR($D132*AP132,0)</f>
        <v>0</v>
      </c>
      <c r="AP132" s="474">
        <v>0</v>
      </c>
      <c r="AQ132" s="263">
        <f t="shared" ref="AQ132:AQ137" si="1360">IFERROR($D132*AR132,0)</f>
        <v>0</v>
      </c>
      <c r="AR132" s="474">
        <v>0</v>
      </c>
      <c r="AS132" s="263">
        <f t="shared" ref="AS132:AS137" si="1361">IFERROR($D132*AT132,0)</f>
        <v>0</v>
      </c>
      <c r="AT132" s="474">
        <v>0</v>
      </c>
      <c r="AU132" s="263">
        <f t="shared" ref="AU132:AU137" si="1362">IFERROR($D132*AV132,0)</f>
        <v>0</v>
      </c>
      <c r="AV132" s="474">
        <v>0</v>
      </c>
      <c r="AW132" s="263">
        <f t="shared" ref="AW132:AW137" si="1363">IFERROR($D132*AX132,0)</f>
        <v>0</v>
      </c>
      <c r="AX132" s="474">
        <v>0</v>
      </c>
      <c r="AY132" s="263">
        <f t="shared" ref="AY132:AY137" si="1364">IFERROR($D132*AZ132,0)</f>
        <v>0</v>
      </c>
      <c r="AZ132" s="474">
        <v>0</v>
      </c>
      <c r="BA132" s="263">
        <f t="shared" ref="BA132:BA137" si="1365">IFERROR($D132*BB132,0)</f>
        <v>0</v>
      </c>
      <c r="BB132" s="474">
        <v>0</v>
      </c>
      <c r="BC132" s="263">
        <f t="shared" ref="BC132:BC137" si="1366">IFERROR($D132*BD132,0)</f>
        <v>0</v>
      </c>
      <c r="BD132" s="474">
        <v>0</v>
      </c>
      <c r="BE132" s="263">
        <f t="shared" ref="BE132:BE137" si="1367">IFERROR($D132*BF132,0)</f>
        <v>0</v>
      </c>
      <c r="BF132" s="474">
        <v>0</v>
      </c>
      <c r="BG132" s="263">
        <f t="shared" ref="BG132:BG137" si="1368">IFERROR($D132*BH132,0)</f>
        <v>0</v>
      </c>
      <c r="BH132" s="474">
        <v>0</v>
      </c>
      <c r="BI132" s="263">
        <f t="shared" ref="BI132:BI137" si="1369">IFERROR($D132*BJ132,0)</f>
        <v>0</v>
      </c>
      <c r="BJ132" s="474">
        <v>0</v>
      </c>
      <c r="BK132" s="263">
        <f t="shared" ref="BK132:BK137" si="1370">IFERROR($D132*BL132,0)</f>
        <v>0</v>
      </c>
      <c r="BL132" s="474">
        <v>0</v>
      </c>
      <c r="BM132" s="263">
        <f t="shared" ref="BM132:BM137" si="1371">IFERROR($D132*BN132,0)</f>
        <v>0</v>
      </c>
      <c r="BN132" s="474">
        <v>0</v>
      </c>
      <c r="BO132" s="263">
        <f t="shared" ref="BO132:BO137" si="1372">IFERROR($D132*BP132,0)</f>
        <v>0</v>
      </c>
      <c r="BP132" s="474">
        <v>0</v>
      </c>
      <c r="BQ132" s="476">
        <f t="shared" si="979"/>
        <v>0</v>
      </c>
      <c r="BR132" s="295">
        <f t="shared" si="733"/>
        <v>0</v>
      </c>
    </row>
    <row r="133" spans="2:70" ht="18" hidden="1" customHeight="1" outlineLevel="2" thickTop="1" thickBot="1">
      <c r="B133" s="208" t="s">
        <v>400</v>
      </c>
      <c r="C133" s="260" t="str">
        <f>IF(VLOOKUP(B133,'Orçamento Detalhado'!$A$11:$I$529,4,)="","",(VLOOKUP(B133,'Orçamento Detalhado'!$A$11:$I$529,4,)))</f>
        <v>Fantasia</v>
      </c>
      <c r="D133" s="261" t="str">
        <f>IF(B133="","",VLOOKUP($B133,'Orçamento Detalhado'!$A$11:$J$529,10,))</f>
        <v/>
      </c>
      <c r="E133" s="262">
        <f t="shared" si="732"/>
        <v>0</v>
      </c>
      <c r="F133" s="478">
        <v>129</v>
      </c>
      <c r="G133" s="263">
        <f t="shared" si="1342"/>
        <v>0</v>
      </c>
      <c r="H133" s="264"/>
      <c r="I133" s="263">
        <f t="shared" si="1343"/>
        <v>0</v>
      </c>
      <c r="J133" s="474"/>
      <c r="K133" s="263">
        <f t="shared" si="1344"/>
        <v>0</v>
      </c>
      <c r="L133" s="474">
        <v>0</v>
      </c>
      <c r="M133" s="263">
        <f t="shared" si="1345"/>
        <v>0</v>
      </c>
      <c r="N133" s="474">
        <v>0</v>
      </c>
      <c r="O133" s="263">
        <f t="shared" si="1346"/>
        <v>0</v>
      </c>
      <c r="P133" s="474">
        <v>0</v>
      </c>
      <c r="Q133" s="263">
        <f t="shared" si="1347"/>
        <v>0</v>
      </c>
      <c r="R133" s="474">
        <v>0</v>
      </c>
      <c r="S133" s="263">
        <f t="shared" si="1348"/>
        <v>0</v>
      </c>
      <c r="T133" s="474">
        <v>0</v>
      </c>
      <c r="U133" s="263">
        <f t="shared" si="1349"/>
        <v>0</v>
      </c>
      <c r="V133" s="474">
        <v>0</v>
      </c>
      <c r="W133" s="263">
        <f t="shared" si="1350"/>
        <v>0</v>
      </c>
      <c r="X133" s="474">
        <v>0</v>
      </c>
      <c r="Y133" s="263">
        <f t="shared" si="1351"/>
        <v>0</v>
      </c>
      <c r="Z133" s="474">
        <v>0</v>
      </c>
      <c r="AA133" s="263">
        <f t="shared" si="1352"/>
        <v>0</v>
      </c>
      <c r="AB133" s="474"/>
      <c r="AC133" s="263">
        <f t="shared" si="1353"/>
        <v>0</v>
      </c>
      <c r="AD133" s="474"/>
      <c r="AE133" s="263">
        <f t="shared" si="1354"/>
        <v>0</v>
      </c>
      <c r="AF133" s="474"/>
      <c r="AG133" s="263">
        <f t="shared" si="1355"/>
        <v>0</v>
      </c>
      <c r="AH133" s="474"/>
      <c r="AI133" s="263">
        <f t="shared" si="1356"/>
        <v>0</v>
      </c>
      <c r="AJ133" s="474">
        <v>0</v>
      </c>
      <c r="AK133" s="263">
        <f t="shared" si="1357"/>
        <v>0</v>
      </c>
      <c r="AL133" s="474">
        <v>0</v>
      </c>
      <c r="AM133" s="263">
        <f t="shared" si="1358"/>
        <v>0</v>
      </c>
      <c r="AN133" s="474">
        <v>0</v>
      </c>
      <c r="AO133" s="263">
        <f t="shared" si="1359"/>
        <v>0</v>
      </c>
      <c r="AP133" s="474">
        <v>0</v>
      </c>
      <c r="AQ133" s="263">
        <f t="shared" si="1360"/>
        <v>0</v>
      </c>
      <c r="AR133" s="474">
        <v>0</v>
      </c>
      <c r="AS133" s="263">
        <f t="shared" si="1361"/>
        <v>0</v>
      </c>
      <c r="AT133" s="474">
        <v>0</v>
      </c>
      <c r="AU133" s="263">
        <f t="shared" si="1362"/>
        <v>0</v>
      </c>
      <c r="AV133" s="474">
        <v>0</v>
      </c>
      <c r="AW133" s="263">
        <f t="shared" si="1363"/>
        <v>0</v>
      </c>
      <c r="AX133" s="474">
        <v>0</v>
      </c>
      <c r="AY133" s="263">
        <f t="shared" si="1364"/>
        <v>0</v>
      </c>
      <c r="AZ133" s="474">
        <v>0</v>
      </c>
      <c r="BA133" s="263">
        <f t="shared" si="1365"/>
        <v>0</v>
      </c>
      <c r="BB133" s="474">
        <v>0</v>
      </c>
      <c r="BC133" s="263">
        <f t="shared" si="1366"/>
        <v>0</v>
      </c>
      <c r="BD133" s="474">
        <v>0</v>
      </c>
      <c r="BE133" s="263">
        <f t="shared" si="1367"/>
        <v>0</v>
      </c>
      <c r="BF133" s="474">
        <v>0</v>
      </c>
      <c r="BG133" s="263">
        <f t="shared" si="1368"/>
        <v>0</v>
      </c>
      <c r="BH133" s="474">
        <v>0</v>
      </c>
      <c r="BI133" s="263">
        <f t="shared" si="1369"/>
        <v>0</v>
      </c>
      <c r="BJ133" s="474">
        <v>0</v>
      </c>
      <c r="BK133" s="263">
        <f t="shared" si="1370"/>
        <v>0</v>
      </c>
      <c r="BL133" s="474">
        <v>0</v>
      </c>
      <c r="BM133" s="263">
        <f t="shared" si="1371"/>
        <v>0</v>
      </c>
      <c r="BN133" s="474">
        <v>0</v>
      </c>
      <c r="BO133" s="263">
        <f t="shared" si="1372"/>
        <v>0</v>
      </c>
      <c r="BP133" s="474">
        <v>0</v>
      </c>
      <c r="BQ133" s="476">
        <f t="shared" si="979"/>
        <v>0</v>
      </c>
      <c r="BR133" s="295">
        <f t="shared" si="733"/>
        <v>0</v>
      </c>
    </row>
    <row r="134" spans="2:70" ht="18" hidden="1" customHeight="1" outlineLevel="2" thickTop="1" thickBot="1">
      <c r="B134" s="208" t="s">
        <v>402</v>
      </c>
      <c r="C134" s="260" t="str">
        <f>IF(VLOOKUP(B134,'Orçamento Detalhado'!$A$11:$I$529,4,)="","",(VLOOKUP(B134,'Orçamento Detalhado'!$A$11:$I$529,4,)))</f>
        <v>PVCs e Acrílicos</v>
      </c>
      <c r="D134" s="261" t="str">
        <f>IF(B134="","",VLOOKUP($B134,'Orçamento Detalhado'!$A$11:$J$529,10,))</f>
        <v/>
      </c>
      <c r="E134" s="262">
        <f t="shared" si="732"/>
        <v>0</v>
      </c>
      <c r="F134" s="478">
        <v>130</v>
      </c>
      <c r="G134" s="263">
        <f t="shared" si="1342"/>
        <v>0</v>
      </c>
      <c r="H134" s="264"/>
      <c r="I134" s="263">
        <f t="shared" si="1343"/>
        <v>0</v>
      </c>
      <c r="J134" s="474"/>
      <c r="K134" s="263">
        <f t="shared" si="1344"/>
        <v>0</v>
      </c>
      <c r="L134" s="474">
        <v>0</v>
      </c>
      <c r="M134" s="263">
        <f t="shared" si="1345"/>
        <v>0</v>
      </c>
      <c r="N134" s="474">
        <v>0</v>
      </c>
      <c r="O134" s="263">
        <f t="shared" si="1346"/>
        <v>0</v>
      </c>
      <c r="P134" s="474">
        <v>0</v>
      </c>
      <c r="Q134" s="263">
        <f t="shared" si="1347"/>
        <v>0</v>
      </c>
      <c r="R134" s="474">
        <v>0</v>
      </c>
      <c r="S134" s="263">
        <f t="shared" si="1348"/>
        <v>0</v>
      </c>
      <c r="T134" s="474">
        <v>0</v>
      </c>
      <c r="U134" s="263">
        <f t="shared" si="1349"/>
        <v>0</v>
      </c>
      <c r="V134" s="474">
        <v>0</v>
      </c>
      <c r="W134" s="263">
        <f t="shared" si="1350"/>
        <v>0</v>
      </c>
      <c r="X134" s="474">
        <v>0</v>
      </c>
      <c r="Y134" s="263">
        <f t="shared" si="1351"/>
        <v>0</v>
      </c>
      <c r="Z134" s="474">
        <v>0</v>
      </c>
      <c r="AA134" s="263">
        <f t="shared" si="1352"/>
        <v>0</v>
      </c>
      <c r="AB134" s="474"/>
      <c r="AC134" s="263">
        <f t="shared" si="1353"/>
        <v>0</v>
      </c>
      <c r="AD134" s="474"/>
      <c r="AE134" s="263">
        <f t="shared" si="1354"/>
        <v>0</v>
      </c>
      <c r="AF134" s="474"/>
      <c r="AG134" s="263">
        <f t="shared" si="1355"/>
        <v>0</v>
      </c>
      <c r="AH134" s="474"/>
      <c r="AI134" s="263">
        <f t="shared" si="1356"/>
        <v>0</v>
      </c>
      <c r="AJ134" s="474">
        <v>0</v>
      </c>
      <c r="AK134" s="263">
        <f t="shared" si="1357"/>
        <v>0</v>
      </c>
      <c r="AL134" s="474">
        <v>0</v>
      </c>
      <c r="AM134" s="263">
        <f t="shared" si="1358"/>
        <v>0</v>
      </c>
      <c r="AN134" s="474">
        <v>0</v>
      </c>
      <c r="AO134" s="263">
        <f t="shared" si="1359"/>
        <v>0</v>
      </c>
      <c r="AP134" s="474">
        <v>0</v>
      </c>
      <c r="AQ134" s="263">
        <f t="shared" si="1360"/>
        <v>0</v>
      </c>
      <c r="AR134" s="474">
        <v>0</v>
      </c>
      <c r="AS134" s="263">
        <f t="shared" si="1361"/>
        <v>0</v>
      </c>
      <c r="AT134" s="474">
        <v>0</v>
      </c>
      <c r="AU134" s="263">
        <f t="shared" si="1362"/>
        <v>0</v>
      </c>
      <c r="AV134" s="474">
        <v>0</v>
      </c>
      <c r="AW134" s="263">
        <f t="shared" si="1363"/>
        <v>0</v>
      </c>
      <c r="AX134" s="474">
        <v>0</v>
      </c>
      <c r="AY134" s="263">
        <f t="shared" si="1364"/>
        <v>0</v>
      </c>
      <c r="AZ134" s="474">
        <v>0</v>
      </c>
      <c r="BA134" s="263">
        <f t="shared" si="1365"/>
        <v>0</v>
      </c>
      <c r="BB134" s="474">
        <v>0</v>
      </c>
      <c r="BC134" s="263">
        <f t="shared" si="1366"/>
        <v>0</v>
      </c>
      <c r="BD134" s="474">
        <v>0</v>
      </c>
      <c r="BE134" s="263">
        <f t="shared" si="1367"/>
        <v>0</v>
      </c>
      <c r="BF134" s="474">
        <v>0</v>
      </c>
      <c r="BG134" s="263">
        <f t="shared" si="1368"/>
        <v>0</v>
      </c>
      <c r="BH134" s="474">
        <v>0</v>
      </c>
      <c r="BI134" s="263">
        <f t="shared" si="1369"/>
        <v>0</v>
      </c>
      <c r="BJ134" s="474">
        <v>0</v>
      </c>
      <c r="BK134" s="263">
        <f t="shared" si="1370"/>
        <v>0</v>
      </c>
      <c r="BL134" s="474">
        <v>0</v>
      </c>
      <c r="BM134" s="263">
        <f t="shared" si="1371"/>
        <v>0</v>
      </c>
      <c r="BN134" s="474">
        <v>0</v>
      </c>
      <c r="BO134" s="263">
        <f t="shared" si="1372"/>
        <v>0</v>
      </c>
      <c r="BP134" s="474">
        <v>0</v>
      </c>
      <c r="BQ134" s="476">
        <f t="shared" si="979"/>
        <v>0</v>
      </c>
      <c r="BR134" s="295">
        <f t="shared" si="733"/>
        <v>0</v>
      </c>
    </row>
    <row r="135" spans="2:70" ht="18" hidden="1" customHeight="1" outlineLevel="2" thickTop="1" thickBot="1">
      <c r="B135" s="208" t="s">
        <v>404</v>
      </c>
      <c r="C135" s="260" t="str">
        <f>IF(VLOOKUP(B135,'Orçamento Detalhado'!$A$11:$I$529,4,)="","",(VLOOKUP(B135,'Orçamento Detalhado'!$A$11:$I$529,4,)))</f>
        <v>Tijolo de vidro</v>
      </c>
      <c r="D135" s="261" t="str">
        <f>IF(B135="","",VLOOKUP($B135,'Orçamento Detalhado'!$A$11:$J$529,10,))</f>
        <v/>
      </c>
      <c r="E135" s="262">
        <f t="shared" si="732"/>
        <v>0</v>
      </c>
      <c r="F135" s="478">
        <v>131</v>
      </c>
      <c r="G135" s="263">
        <f t="shared" si="1342"/>
        <v>0</v>
      </c>
      <c r="H135" s="264"/>
      <c r="I135" s="263">
        <f t="shared" si="1343"/>
        <v>0</v>
      </c>
      <c r="J135" s="474"/>
      <c r="K135" s="263">
        <f t="shared" si="1344"/>
        <v>0</v>
      </c>
      <c r="L135" s="474">
        <v>0</v>
      </c>
      <c r="M135" s="263">
        <f t="shared" si="1345"/>
        <v>0</v>
      </c>
      <c r="N135" s="474">
        <v>0</v>
      </c>
      <c r="O135" s="263">
        <f t="shared" si="1346"/>
        <v>0</v>
      </c>
      <c r="P135" s="474">
        <v>0</v>
      </c>
      <c r="Q135" s="263">
        <f t="shared" si="1347"/>
        <v>0</v>
      </c>
      <c r="R135" s="474">
        <v>0</v>
      </c>
      <c r="S135" s="263">
        <f t="shared" si="1348"/>
        <v>0</v>
      </c>
      <c r="T135" s="474">
        <v>0</v>
      </c>
      <c r="U135" s="263">
        <f t="shared" si="1349"/>
        <v>0</v>
      </c>
      <c r="V135" s="474">
        <v>0</v>
      </c>
      <c r="W135" s="263">
        <f t="shared" si="1350"/>
        <v>0</v>
      </c>
      <c r="X135" s="474">
        <v>0</v>
      </c>
      <c r="Y135" s="263">
        <f t="shared" si="1351"/>
        <v>0</v>
      </c>
      <c r="Z135" s="474">
        <v>0</v>
      </c>
      <c r="AA135" s="263">
        <f t="shared" si="1352"/>
        <v>0</v>
      </c>
      <c r="AB135" s="474"/>
      <c r="AC135" s="263">
        <f t="shared" si="1353"/>
        <v>0</v>
      </c>
      <c r="AD135" s="474"/>
      <c r="AE135" s="263">
        <f t="shared" si="1354"/>
        <v>0</v>
      </c>
      <c r="AF135" s="474"/>
      <c r="AG135" s="263">
        <f t="shared" si="1355"/>
        <v>0</v>
      </c>
      <c r="AH135" s="474"/>
      <c r="AI135" s="263">
        <f t="shared" si="1356"/>
        <v>0</v>
      </c>
      <c r="AJ135" s="474">
        <v>0</v>
      </c>
      <c r="AK135" s="263">
        <f t="shared" si="1357"/>
        <v>0</v>
      </c>
      <c r="AL135" s="474">
        <v>0</v>
      </c>
      <c r="AM135" s="263">
        <f t="shared" si="1358"/>
        <v>0</v>
      </c>
      <c r="AN135" s="474">
        <v>0</v>
      </c>
      <c r="AO135" s="263">
        <f t="shared" si="1359"/>
        <v>0</v>
      </c>
      <c r="AP135" s="474">
        <v>0</v>
      </c>
      <c r="AQ135" s="263">
        <f t="shared" si="1360"/>
        <v>0</v>
      </c>
      <c r="AR135" s="474">
        <v>0</v>
      </c>
      <c r="AS135" s="263">
        <f t="shared" si="1361"/>
        <v>0</v>
      </c>
      <c r="AT135" s="474">
        <v>0</v>
      </c>
      <c r="AU135" s="263">
        <f t="shared" si="1362"/>
        <v>0</v>
      </c>
      <c r="AV135" s="474">
        <v>0</v>
      </c>
      <c r="AW135" s="263">
        <f t="shared" si="1363"/>
        <v>0</v>
      </c>
      <c r="AX135" s="474">
        <v>0</v>
      </c>
      <c r="AY135" s="263">
        <f t="shared" si="1364"/>
        <v>0</v>
      </c>
      <c r="AZ135" s="474">
        <v>0</v>
      </c>
      <c r="BA135" s="263">
        <f t="shared" si="1365"/>
        <v>0</v>
      </c>
      <c r="BB135" s="474">
        <v>0</v>
      </c>
      <c r="BC135" s="263">
        <f t="shared" si="1366"/>
        <v>0</v>
      </c>
      <c r="BD135" s="474">
        <v>0</v>
      </c>
      <c r="BE135" s="263">
        <f t="shared" si="1367"/>
        <v>0</v>
      </c>
      <c r="BF135" s="474">
        <v>0</v>
      </c>
      <c r="BG135" s="263">
        <f t="shared" si="1368"/>
        <v>0</v>
      </c>
      <c r="BH135" s="474">
        <v>0</v>
      </c>
      <c r="BI135" s="263">
        <f t="shared" si="1369"/>
        <v>0</v>
      </c>
      <c r="BJ135" s="474">
        <v>0</v>
      </c>
      <c r="BK135" s="263">
        <f t="shared" si="1370"/>
        <v>0</v>
      </c>
      <c r="BL135" s="474">
        <v>0</v>
      </c>
      <c r="BM135" s="263">
        <f t="shared" si="1371"/>
        <v>0</v>
      </c>
      <c r="BN135" s="474">
        <v>0</v>
      </c>
      <c r="BO135" s="263">
        <f t="shared" si="1372"/>
        <v>0</v>
      </c>
      <c r="BP135" s="474">
        <v>0</v>
      </c>
      <c r="BQ135" s="476">
        <f t="shared" si="979"/>
        <v>0</v>
      </c>
      <c r="BR135" s="295">
        <f t="shared" si="733"/>
        <v>0</v>
      </c>
    </row>
    <row r="136" spans="2:70" ht="18" hidden="1" customHeight="1" outlineLevel="2" thickTop="1" thickBot="1">
      <c r="B136" s="208" t="s">
        <v>406</v>
      </c>
      <c r="C136" s="260" t="str">
        <f>IF(VLOOKUP(B136,'Orçamento Detalhado'!$A$11:$I$529,4,)="","",(VLOOKUP(B136,'Orçamento Detalhado'!$A$11:$I$529,4,)))</f>
        <v/>
      </c>
      <c r="D136" s="261" t="str">
        <f>IF(B136="","",VLOOKUP($B136,'Orçamento Detalhado'!$A$11:$J$529,10,))</f>
        <v/>
      </c>
      <c r="E136" s="262">
        <f t="shared" si="732"/>
        <v>0</v>
      </c>
      <c r="F136" s="478">
        <v>132</v>
      </c>
      <c r="G136" s="263">
        <f t="shared" si="1342"/>
        <v>0</v>
      </c>
      <c r="H136" s="264"/>
      <c r="I136" s="263">
        <f t="shared" si="1343"/>
        <v>0</v>
      </c>
      <c r="J136" s="474"/>
      <c r="K136" s="263">
        <f t="shared" si="1344"/>
        <v>0</v>
      </c>
      <c r="L136" s="474">
        <v>0</v>
      </c>
      <c r="M136" s="263">
        <f t="shared" si="1345"/>
        <v>0</v>
      </c>
      <c r="N136" s="474">
        <v>0</v>
      </c>
      <c r="O136" s="263">
        <f t="shared" si="1346"/>
        <v>0</v>
      </c>
      <c r="P136" s="474">
        <v>0</v>
      </c>
      <c r="Q136" s="263">
        <f t="shared" si="1347"/>
        <v>0</v>
      </c>
      <c r="R136" s="474">
        <v>0</v>
      </c>
      <c r="S136" s="263">
        <f t="shared" si="1348"/>
        <v>0</v>
      </c>
      <c r="T136" s="474">
        <v>0</v>
      </c>
      <c r="U136" s="263">
        <f t="shared" si="1349"/>
        <v>0</v>
      </c>
      <c r="V136" s="474">
        <v>0</v>
      </c>
      <c r="W136" s="263">
        <f t="shared" si="1350"/>
        <v>0</v>
      </c>
      <c r="X136" s="474">
        <v>0</v>
      </c>
      <c r="Y136" s="263">
        <f t="shared" si="1351"/>
        <v>0</v>
      </c>
      <c r="Z136" s="474">
        <v>0</v>
      </c>
      <c r="AA136" s="263">
        <f t="shared" si="1352"/>
        <v>0</v>
      </c>
      <c r="AB136" s="474"/>
      <c r="AC136" s="263">
        <f t="shared" si="1353"/>
        <v>0</v>
      </c>
      <c r="AD136" s="474"/>
      <c r="AE136" s="263">
        <f t="shared" si="1354"/>
        <v>0</v>
      </c>
      <c r="AF136" s="474"/>
      <c r="AG136" s="263">
        <f t="shared" si="1355"/>
        <v>0</v>
      </c>
      <c r="AH136" s="474"/>
      <c r="AI136" s="263">
        <f t="shared" si="1356"/>
        <v>0</v>
      </c>
      <c r="AJ136" s="474">
        <v>0</v>
      </c>
      <c r="AK136" s="263">
        <f t="shared" si="1357"/>
        <v>0</v>
      </c>
      <c r="AL136" s="474">
        <v>0</v>
      </c>
      <c r="AM136" s="263">
        <f t="shared" si="1358"/>
        <v>0</v>
      </c>
      <c r="AN136" s="474">
        <v>0</v>
      </c>
      <c r="AO136" s="263">
        <f t="shared" si="1359"/>
        <v>0</v>
      </c>
      <c r="AP136" s="474">
        <v>0</v>
      </c>
      <c r="AQ136" s="263">
        <f t="shared" si="1360"/>
        <v>0</v>
      </c>
      <c r="AR136" s="474">
        <v>0</v>
      </c>
      <c r="AS136" s="263">
        <f t="shared" si="1361"/>
        <v>0</v>
      </c>
      <c r="AT136" s="474">
        <v>0</v>
      </c>
      <c r="AU136" s="263">
        <f t="shared" si="1362"/>
        <v>0</v>
      </c>
      <c r="AV136" s="474">
        <v>0</v>
      </c>
      <c r="AW136" s="263">
        <f t="shared" si="1363"/>
        <v>0</v>
      </c>
      <c r="AX136" s="474">
        <v>0</v>
      </c>
      <c r="AY136" s="263">
        <f t="shared" si="1364"/>
        <v>0</v>
      </c>
      <c r="AZ136" s="474">
        <v>0</v>
      </c>
      <c r="BA136" s="263">
        <f t="shared" si="1365"/>
        <v>0</v>
      </c>
      <c r="BB136" s="474">
        <v>0</v>
      </c>
      <c r="BC136" s="263">
        <f t="shared" si="1366"/>
        <v>0</v>
      </c>
      <c r="BD136" s="474">
        <v>0</v>
      </c>
      <c r="BE136" s="263">
        <f t="shared" si="1367"/>
        <v>0</v>
      </c>
      <c r="BF136" s="474">
        <v>0</v>
      </c>
      <c r="BG136" s="263">
        <f t="shared" si="1368"/>
        <v>0</v>
      </c>
      <c r="BH136" s="474">
        <v>0</v>
      </c>
      <c r="BI136" s="263">
        <f t="shared" si="1369"/>
        <v>0</v>
      </c>
      <c r="BJ136" s="474">
        <v>0</v>
      </c>
      <c r="BK136" s="263">
        <f t="shared" si="1370"/>
        <v>0</v>
      </c>
      <c r="BL136" s="474">
        <v>0</v>
      </c>
      <c r="BM136" s="263">
        <f t="shared" si="1371"/>
        <v>0</v>
      </c>
      <c r="BN136" s="474">
        <v>0</v>
      </c>
      <c r="BO136" s="263">
        <f t="shared" si="1372"/>
        <v>0</v>
      </c>
      <c r="BP136" s="474">
        <v>0</v>
      </c>
      <c r="BQ136" s="476">
        <f t="shared" si="979"/>
        <v>0</v>
      </c>
      <c r="BR136" s="295">
        <f t="shared" si="733"/>
        <v>0</v>
      </c>
    </row>
    <row r="137" spans="2:70" ht="18" hidden="1" customHeight="1" outlineLevel="2" thickTop="1" thickBot="1">
      <c r="B137" s="208" t="s">
        <v>407</v>
      </c>
      <c r="C137" s="260" t="str">
        <f>IF(VLOOKUP(B137,'Orçamento Detalhado'!$A$11:$I$529,4,)="","",(VLOOKUP(B137,'Orçamento Detalhado'!$A$11:$I$529,4,)))</f>
        <v/>
      </c>
      <c r="D137" s="261" t="str">
        <f>IF(B137="","",VLOOKUP($B137,'Orçamento Detalhado'!$A$11:$J$529,10,))</f>
        <v/>
      </c>
      <c r="E137" s="262">
        <f t="shared" ref="E137:E200" si="1373">IFERROR(D137/$D$524,0)</f>
        <v>0</v>
      </c>
      <c r="F137" s="478">
        <v>133</v>
      </c>
      <c r="G137" s="263">
        <f t="shared" si="1342"/>
        <v>0</v>
      </c>
      <c r="H137" s="264"/>
      <c r="I137" s="263">
        <f t="shared" si="1343"/>
        <v>0</v>
      </c>
      <c r="J137" s="474"/>
      <c r="K137" s="263">
        <f t="shared" si="1344"/>
        <v>0</v>
      </c>
      <c r="L137" s="474">
        <v>0</v>
      </c>
      <c r="M137" s="263">
        <f t="shared" si="1345"/>
        <v>0</v>
      </c>
      <c r="N137" s="474">
        <v>0</v>
      </c>
      <c r="O137" s="263">
        <f t="shared" si="1346"/>
        <v>0</v>
      </c>
      <c r="P137" s="474">
        <v>0</v>
      </c>
      <c r="Q137" s="263">
        <f t="shared" si="1347"/>
        <v>0</v>
      </c>
      <c r="R137" s="474">
        <v>0</v>
      </c>
      <c r="S137" s="263">
        <f t="shared" si="1348"/>
        <v>0</v>
      </c>
      <c r="T137" s="474">
        <v>0</v>
      </c>
      <c r="U137" s="263">
        <f t="shared" si="1349"/>
        <v>0</v>
      </c>
      <c r="V137" s="474">
        <v>0</v>
      </c>
      <c r="W137" s="263">
        <f t="shared" si="1350"/>
        <v>0</v>
      </c>
      <c r="X137" s="474">
        <v>0</v>
      </c>
      <c r="Y137" s="263">
        <f t="shared" si="1351"/>
        <v>0</v>
      </c>
      <c r="Z137" s="474">
        <v>0</v>
      </c>
      <c r="AA137" s="263">
        <f t="shared" si="1352"/>
        <v>0</v>
      </c>
      <c r="AB137" s="474"/>
      <c r="AC137" s="263">
        <f t="shared" si="1353"/>
        <v>0</v>
      </c>
      <c r="AD137" s="474"/>
      <c r="AE137" s="263">
        <f t="shared" si="1354"/>
        <v>0</v>
      </c>
      <c r="AF137" s="474"/>
      <c r="AG137" s="263">
        <f t="shared" si="1355"/>
        <v>0</v>
      </c>
      <c r="AH137" s="474"/>
      <c r="AI137" s="263">
        <f t="shared" si="1356"/>
        <v>0</v>
      </c>
      <c r="AJ137" s="474">
        <v>0</v>
      </c>
      <c r="AK137" s="263">
        <f t="shared" si="1357"/>
        <v>0</v>
      </c>
      <c r="AL137" s="474">
        <v>0</v>
      </c>
      <c r="AM137" s="263">
        <f t="shared" si="1358"/>
        <v>0</v>
      </c>
      <c r="AN137" s="474">
        <v>0</v>
      </c>
      <c r="AO137" s="263">
        <f t="shared" si="1359"/>
        <v>0</v>
      </c>
      <c r="AP137" s="474">
        <v>0</v>
      </c>
      <c r="AQ137" s="263">
        <f t="shared" si="1360"/>
        <v>0</v>
      </c>
      <c r="AR137" s="474">
        <v>0</v>
      </c>
      <c r="AS137" s="263">
        <f t="shared" si="1361"/>
        <v>0</v>
      </c>
      <c r="AT137" s="474">
        <v>0</v>
      </c>
      <c r="AU137" s="263">
        <f t="shared" si="1362"/>
        <v>0</v>
      </c>
      <c r="AV137" s="474">
        <v>0</v>
      </c>
      <c r="AW137" s="263">
        <f t="shared" si="1363"/>
        <v>0</v>
      </c>
      <c r="AX137" s="474">
        <v>0</v>
      </c>
      <c r="AY137" s="263">
        <f t="shared" si="1364"/>
        <v>0</v>
      </c>
      <c r="AZ137" s="474">
        <v>0</v>
      </c>
      <c r="BA137" s="263">
        <f t="shared" si="1365"/>
        <v>0</v>
      </c>
      <c r="BB137" s="474">
        <v>0</v>
      </c>
      <c r="BC137" s="263">
        <f t="shared" si="1366"/>
        <v>0</v>
      </c>
      <c r="BD137" s="474">
        <v>0</v>
      </c>
      <c r="BE137" s="263">
        <f t="shared" si="1367"/>
        <v>0</v>
      </c>
      <c r="BF137" s="474">
        <v>0</v>
      </c>
      <c r="BG137" s="263">
        <f t="shared" si="1368"/>
        <v>0</v>
      </c>
      <c r="BH137" s="474">
        <v>0</v>
      </c>
      <c r="BI137" s="263">
        <f t="shared" si="1369"/>
        <v>0</v>
      </c>
      <c r="BJ137" s="474">
        <v>0</v>
      </c>
      <c r="BK137" s="263">
        <f t="shared" si="1370"/>
        <v>0</v>
      </c>
      <c r="BL137" s="474">
        <v>0</v>
      </c>
      <c r="BM137" s="263">
        <f t="shared" si="1371"/>
        <v>0</v>
      </c>
      <c r="BN137" s="474">
        <v>0</v>
      </c>
      <c r="BO137" s="263">
        <f t="shared" si="1372"/>
        <v>0</v>
      </c>
      <c r="BP137" s="474">
        <v>0</v>
      </c>
      <c r="BQ137" s="476">
        <f t="shared" si="979"/>
        <v>0</v>
      </c>
      <c r="BR137" s="295">
        <f t="shared" ref="BR137:BR200" si="1374">SUM(G137,I137,K137,M137,O137,Q137,S137,U137,W137,Y137,AA137,AC137,AE137,AG137,AI137,AK137,AM137,AO137,AQ137,AS137,AU137,AW137,AY137,BA137,BC137,BE137,BG137,BI137,BK137,BM137,BO137)</f>
        <v>0</v>
      </c>
    </row>
    <row r="138" spans="2:70" ht="18" hidden="1" customHeight="1" outlineLevel="2" thickTop="1" thickBot="1">
      <c r="B138" s="208" t="s">
        <v>408</v>
      </c>
      <c r="C138" s="260" t="str">
        <f>IF(VLOOKUP(B138,'Orçamento Detalhado'!$A$11:$I$529,4,)="","",(VLOOKUP(B138,'Orçamento Detalhado'!$A$11:$I$529,4,)))</f>
        <v/>
      </c>
      <c r="D138" s="261" t="str">
        <f>IF(B138="","",VLOOKUP($B138,'Orçamento Detalhado'!$A$11:$J$529,10,))</f>
        <v/>
      </c>
      <c r="E138" s="262">
        <f t="shared" si="1373"/>
        <v>0</v>
      </c>
      <c r="F138" s="478">
        <v>134</v>
      </c>
      <c r="G138" s="263">
        <f t="shared" ref="G138:G139" si="1375">IFERROR($D138*H138,0)</f>
        <v>0</v>
      </c>
      <c r="H138" s="264"/>
      <c r="I138" s="263">
        <f t="shared" ref="I138:I139" si="1376">IFERROR($D138*J138,0)</f>
        <v>0</v>
      </c>
      <c r="J138" s="474"/>
      <c r="K138" s="263">
        <f t="shared" ref="K138:K139" si="1377">IFERROR($D138*L138,0)</f>
        <v>0</v>
      </c>
      <c r="L138" s="474">
        <v>0</v>
      </c>
      <c r="M138" s="263">
        <f t="shared" ref="M138:M139" si="1378">IFERROR($D138*N138,0)</f>
        <v>0</v>
      </c>
      <c r="N138" s="474">
        <v>0</v>
      </c>
      <c r="O138" s="263">
        <f t="shared" ref="O138:O139" si="1379">IFERROR($D138*P138,0)</f>
        <v>0</v>
      </c>
      <c r="P138" s="474">
        <v>0</v>
      </c>
      <c r="Q138" s="263">
        <f t="shared" ref="Q138:Q139" si="1380">IFERROR($D138*R138,0)</f>
        <v>0</v>
      </c>
      <c r="R138" s="474">
        <v>0</v>
      </c>
      <c r="S138" s="263">
        <f t="shared" ref="S138:S139" si="1381">IFERROR($D138*T138,0)</f>
        <v>0</v>
      </c>
      <c r="T138" s="474">
        <v>0</v>
      </c>
      <c r="U138" s="263">
        <f t="shared" ref="U138:U139" si="1382">IFERROR($D138*V138,0)</f>
        <v>0</v>
      </c>
      <c r="V138" s="474">
        <v>0</v>
      </c>
      <c r="W138" s="263">
        <f t="shared" ref="W138:W139" si="1383">IFERROR($D138*X138,0)</f>
        <v>0</v>
      </c>
      <c r="X138" s="474">
        <v>0</v>
      </c>
      <c r="Y138" s="263">
        <f t="shared" ref="Y138:Y139" si="1384">IFERROR($D138*Z138,0)</f>
        <v>0</v>
      </c>
      <c r="Z138" s="474">
        <v>0</v>
      </c>
      <c r="AA138" s="263">
        <f t="shared" ref="AA138:AA139" si="1385">IFERROR($D138*AB138,0)</f>
        <v>0</v>
      </c>
      <c r="AB138" s="474"/>
      <c r="AC138" s="263">
        <f t="shared" ref="AC138:AC139" si="1386">IFERROR($D138*AD138,0)</f>
        <v>0</v>
      </c>
      <c r="AD138" s="474"/>
      <c r="AE138" s="263">
        <f t="shared" ref="AE138:AE139" si="1387">IFERROR($D138*AF138,0)</f>
        <v>0</v>
      </c>
      <c r="AF138" s="474"/>
      <c r="AG138" s="263">
        <f t="shared" ref="AG138:AG139" si="1388">IFERROR($D138*AH138,0)</f>
        <v>0</v>
      </c>
      <c r="AH138" s="474"/>
      <c r="AI138" s="263">
        <f t="shared" ref="AI138:AI139" si="1389">IFERROR($D138*AJ138,0)</f>
        <v>0</v>
      </c>
      <c r="AJ138" s="474">
        <v>0</v>
      </c>
      <c r="AK138" s="263">
        <f t="shared" ref="AK138:AK139" si="1390">IFERROR($D138*AL138,0)</f>
        <v>0</v>
      </c>
      <c r="AL138" s="474">
        <v>0</v>
      </c>
      <c r="AM138" s="263">
        <f t="shared" ref="AM138:AM139" si="1391">IFERROR($D138*AN138,0)</f>
        <v>0</v>
      </c>
      <c r="AN138" s="474">
        <v>0</v>
      </c>
      <c r="AO138" s="263">
        <f t="shared" ref="AO138:AO139" si="1392">IFERROR($D138*AP138,0)</f>
        <v>0</v>
      </c>
      <c r="AP138" s="474">
        <v>0</v>
      </c>
      <c r="AQ138" s="263">
        <f t="shared" ref="AQ138:AQ139" si="1393">IFERROR($D138*AR138,0)</f>
        <v>0</v>
      </c>
      <c r="AR138" s="474">
        <v>0</v>
      </c>
      <c r="AS138" s="263">
        <f t="shared" ref="AS138:AS139" si="1394">IFERROR($D138*AT138,0)</f>
        <v>0</v>
      </c>
      <c r="AT138" s="474">
        <v>0</v>
      </c>
      <c r="AU138" s="263">
        <f t="shared" ref="AU138:AU139" si="1395">IFERROR($D138*AV138,0)</f>
        <v>0</v>
      </c>
      <c r="AV138" s="474">
        <v>0</v>
      </c>
      <c r="AW138" s="263">
        <f t="shared" ref="AW138:AW139" si="1396">IFERROR($D138*AX138,0)</f>
        <v>0</v>
      </c>
      <c r="AX138" s="474">
        <v>0</v>
      </c>
      <c r="AY138" s="263">
        <f t="shared" ref="AY138:AY139" si="1397">IFERROR($D138*AZ138,0)</f>
        <v>0</v>
      </c>
      <c r="AZ138" s="474">
        <v>0</v>
      </c>
      <c r="BA138" s="263">
        <f t="shared" ref="BA138:BA139" si="1398">IFERROR($D138*BB138,0)</f>
        <v>0</v>
      </c>
      <c r="BB138" s="474">
        <v>0</v>
      </c>
      <c r="BC138" s="263">
        <f t="shared" ref="BC138:BC139" si="1399">IFERROR($D138*BD138,0)</f>
        <v>0</v>
      </c>
      <c r="BD138" s="474">
        <v>0</v>
      </c>
      <c r="BE138" s="263">
        <f t="shared" ref="BE138:BE139" si="1400">IFERROR($D138*BF138,0)</f>
        <v>0</v>
      </c>
      <c r="BF138" s="474">
        <v>0</v>
      </c>
      <c r="BG138" s="263">
        <f t="shared" ref="BG138:BG139" si="1401">IFERROR($D138*BH138,0)</f>
        <v>0</v>
      </c>
      <c r="BH138" s="474">
        <v>0</v>
      </c>
      <c r="BI138" s="263">
        <f t="shared" ref="BI138:BI139" si="1402">IFERROR($D138*BJ138,0)</f>
        <v>0</v>
      </c>
      <c r="BJ138" s="474">
        <v>0</v>
      </c>
      <c r="BK138" s="263">
        <f t="shared" ref="BK138:BK139" si="1403">IFERROR($D138*BL138,0)</f>
        <v>0</v>
      </c>
      <c r="BL138" s="474">
        <v>0</v>
      </c>
      <c r="BM138" s="263">
        <f t="shared" ref="BM138:BM139" si="1404">IFERROR($D138*BN138,0)</f>
        <v>0</v>
      </c>
      <c r="BN138" s="474">
        <v>0</v>
      </c>
      <c r="BO138" s="263">
        <f t="shared" ref="BO138:BO139" si="1405">IFERROR($D138*BP138,0)</f>
        <v>0</v>
      </c>
      <c r="BP138" s="474">
        <v>0</v>
      </c>
      <c r="BQ138" s="476">
        <f t="shared" ref="BQ138:BQ139" si="1406">SUM(BN138,BL138,BJ138,BH138,BF138,BD138,BB138,AZ138,AX138,AV138,AT138,AR138,AP138,AN138,AL138,AJ138,AH138,AF138,AD138,AB138,Z138,X138,V138,T138,R138,P138,N138,L138,J138,H138,BP138)</f>
        <v>0</v>
      </c>
      <c r="BR138" s="295">
        <f t="shared" si="1374"/>
        <v>0</v>
      </c>
    </row>
    <row r="139" spans="2:70" ht="18" hidden="1" customHeight="1" outlineLevel="2" thickTop="1" thickBot="1">
      <c r="B139" s="208" t="s">
        <v>409</v>
      </c>
      <c r="C139" s="260" t="str">
        <f>IF(VLOOKUP(B139,'Orçamento Detalhado'!$A$11:$I$529,4,)="","",(VLOOKUP(B139,'Orçamento Detalhado'!$A$11:$I$529,4,)))</f>
        <v/>
      </c>
      <c r="D139" s="261" t="str">
        <f>IF(B139="","",VLOOKUP($B139,'Orçamento Detalhado'!$A$11:$J$529,10,))</f>
        <v/>
      </c>
      <c r="E139" s="262">
        <f t="shared" si="1373"/>
        <v>0</v>
      </c>
      <c r="F139" s="478">
        <v>135</v>
      </c>
      <c r="G139" s="263">
        <f t="shared" si="1375"/>
        <v>0</v>
      </c>
      <c r="H139" s="264"/>
      <c r="I139" s="263">
        <f t="shared" si="1376"/>
        <v>0</v>
      </c>
      <c r="J139" s="474"/>
      <c r="K139" s="263">
        <f t="shared" si="1377"/>
        <v>0</v>
      </c>
      <c r="L139" s="474">
        <v>0</v>
      </c>
      <c r="M139" s="263">
        <f t="shared" si="1378"/>
        <v>0</v>
      </c>
      <c r="N139" s="474">
        <v>0</v>
      </c>
      <c r="O139" s="263">
        <f t="shared" si="1379"/>
        <v>0</v>
      </c>
      <c r="P139" s="474">
        <v>0</v>
      </c>
      <c r="Q139" s="263">
        <f t="shared" si="1380"/>
        <v>0</v>
      </c>
      <c r="R139" s="474">
        <v>0</v>
      </c>
      <c r="S139" s="263">
        <f t="shared" si="1381"/>
        <v>0</v>
      </c>
      <c r="T139" s="474">
        <v>0</v>
      </c>
      <c r="U139" s="263">
        <f t="shared" si="1382"/>
        <v>0</v>
      </c>
      <c r="V139" s="474">
        <v>0</v>
      </c>
      <c r="W139" s="263">
        <f t="shared" si="1383"/>
        <v>0</v>
      </c>
      <c r="X139" s="474">
        <v>0</v>
      </c>
      <c r="Y139" s="263">
        <f t="shared" si="1384"/>
        <v>0</v>
      </c>
      <c r="Z139" s="474">
        <v>0</v>
      </c>
      <c r="AA139" s="263">
        <f t="shared" si="1385"/>
        <v>0</v>
      </c>
      <c r="AB139" s="474"/>
      <c r="AC139" s="263">
        <f t="shared" si="1386"/>
        <v>0</v>
      </c>
      <c r="AD139" s="474"/>
      <c r="AE139" s="263">
        <f t="shared" si="1387"/>
        <v>0</v>
      </c>
      <c r="AF139" s="474"/>
      <c r="AG139" s="263">
        <f t="shared" si="1388"/>
        <v>0</v>
      </c>
      <c r="AH139" s="474"/>
      <c r="AI139" s="263">
        <f t="shared" si="1389"/>
        <v>0</v>
      </c>
      <c r="AJ139" s="474">
        <v>0</v>
      </c>
      <c r="AK139" s="263">
        <f t="shared" si="1390"/>
        <v>0</v>
      </c>
      <c r="AL139" s="474">
        <v>0</v>
      </c>
      <c r="AM139" s="263">
        <f t="shared" si="1391"/>
        <v>0</v>
      </c>
      <c r="AN139" s="474">
        <v>0</v>
      </c>
      <c r="AO139" s="263">
        <f t="shared" si="1392"/>
        <v>0</v>
      </c>
      <c r="AP139" s="474">
        <v>0</v>
      </c>
      <c r="AQ139" s="263">
        <f t="shared" si="1393"/>
        <v>0</v>
      </c>
      <c r="AR139" s="474">
        <v>0</v>
      </c>
      <c r="AS139" s="263">
        <f t="shared" si="1394"/>
        <v>0</v>
      </c>
      <c r="AT139" s="474">
        <v>0</v>
      </c>
      <c r="AU139" s="263">
        <f t="shared" si="1395"/>
        <v>0</v>
      </c>
      <c r="AV139" s="474">
        <v>0</v>
      </c>
      <c r="AW139" s="263">
        <f t="shared" si="1396"/>
        <v>0</v>
      </c>
      <c r="AX139" s="474">
        <v>0</v>
      </c>
      <c r="AY139" s="263">
        <f t="shared" si="1397"/>
        <v>0</v>
      </c>
      <c r="AZ139" s="474">
        <v>0</v>
      </c>
      <c r="BA139" s="263">
        <f t="shared" si="1398"/>
        <v>0</v>
      </c>
      <c r="BB139" s="474">
        <v>0</v>
      </c>
      <c r="BC139" s="263">
        <f t="shared" si="1399"/>
        <v>0</v>
      </c>
      <c r="BD139" s="474">
        <v>0</v>
      </c>
      <c r="BE139" s="263">
        <f t="shared" si="1400"/>
        <v>0</v>
      </c>
      <c r="BF139" s="474">
        <v>0</v>
      </c>
      <c r="BG139" s="263">
        <f t="shared" si="1401"/>
        <v>0</v>
      </c>
      <c r="BH139" s="474">
        <v>0</v>
      </c>
      <c r="BI139" s="263">
        <f t="shared" si="1402"/>
        <v>0</v>
      </c>
      <c r="BJ139" s="474">
        <v>0</v>
      </c>
      <c r="BK139" s="263">
        <f t="shared" si="1403"/>
        <v>0</v>
      </c>
      <c r="BL139" s="474">
        <v>0</v>
      </c>
      <c r="BM139" s="263">
        <f t="shared" si="1404"/>
        <v>0</v>
      </c>
      <c r="BN139" s="474">
        <v>0</v>
      </c>
      <c r="BO139" s="263">
        <f t="shared" si="1405"/>
        <v>0</v>
      </c>
      <c r="BP139" s="474">
        <v>0</v>
      </c>
      <c r="BQ139" s="476">
        <f t="shared" si="1406"/>
        <v>0</v>
      </c>
      <c r="BR139" s="295">
        <f t="shared" si="1374"/>
        <v>0</v>
      </c>
    </row>
    <row r="140" spans="2:70" ht="18" hidden="1" customHeight="1" outlineLevel="2" thickTop="1" thickBot="1">
      <c r="B140" s="208" t="s">
        <v>410</v>
      </c>
      <c r="C140" s="260" t="str">
        <f>IF(VLOOKUP(B140,'Orçamento Detalhado'!$A$11:$I$529,4,)="","",(VLOOKUP(B140,'Orçamento Detalhado'!$A$11:$I$529,4,)))</f>
        <v/>
      </c>
      <c r="D140" s="261" t="str">
        <f>IF(B140="","",VLOOKUP($B140,'Orçamento Detalhado'!$A$11:$J$529,10,))</f>
        <v/>
      </c>
      <c r="E140" s="262">
        <f t="shared" si="1373"/>
        <v>0</v>
      </c>
      <c r="F140" s="478">
        <v>136</v>
      </c>
      <c r="G140" s="263">
        <f t="shared" ref="G140" si="1407">IFERROR($D140*H140,0)</f>
        <v>0</v>
      </c>
      <c r="H140" s="264"/>
      <c r="I140" s="263">
        <f t="shared" ref="I140" si="1408">IFERROR($D140*J140,0)</f>
        <v>0</v>
      </c>
      <c r="J140" s="474"/>
      <c r="K140" s="263">
        <f t="shared" ref="K140" si="1409">IFERROR($D140*L140,0)</f>
        <v>0</v>
      </c>
      <c r="L140" s="474">
        <v>0</v>
      </c>
      <c r="M140" s="263">
        <f t="shared" ref="M140" si="1410">IFERROR($D140*N140,0)</f>
        <v>0</v>
      </c>
      <c r="N140" s="474">
        <v>0</v>
      </c>
      <c r="O140" s="263">
        <f t="shared" ref="O140" si="1411">IFERROR($D140*P140,0)</f>
        <v>0</v>
      </c>
      <c r="P140" s="474">
        <v>0</v>
      </c>
      <c r="Q140" s="263">
        <f t="shared" ref="Q140" si="1412">IFERROR($D140*R140,0)</f>
        <v>0</v>
      </c>
      <c r="R140" s="474">
        <v>0</v>
      </c>
      <c r="S140" s="263">
        <f t="shared" ref="S140" si="1413">IFERROR($D140*T140,0)</f>
        <v>0</v>
      </c>
      <c r="T140" s="474">
        <v>0</v>
      </c>
      <c r="U140" s="263">
        <f t="shared" ref="U140" si="1414">IFERROR($D140*V140,0)</f>
        <v>0</v>
      </c>
      <c r="V140" s="474">
        <v>0</v>
      </c>
      <c r="W140" s="263">
        <f t="shared" ref="W140" si="1415">IFERROR($D140*X140,0)</f>
        <v>0</v>
      </c>
      <c r="X140" s="474">
        <v>0</v>
      </c>
      <c r="Y140" s="263">
        <f t="shared" ref="Y140" si="1416">IFERROR($D140*Z140,0)</f>
        <v>0</v>
      </c>
      <c r="Z140" s="474">
        <v>0</v>
      </c>
      <c r="AA140" s="263">
        <f t="shared" ref="AA140" si="1417">IFERROR($D140*AB140,0)</f>
        <v>0</v>
      </c>
      <c r="AB140" s="474"/>
      <c r="AC140" s="263">
        <f t="shared" ref="AC140" si="1418">IFERROR($D140*AD140,0)</f>
        <v>0</v>
      </c>
      <c r="AD140" s="474"/>
      <c r="AE140" s="263">
        <f t="shared" ref="AE140" si="1419">IFERROR($D140*AF140,0)</f>
        <v>0</v>
      </c>
      <c r="AF140" s="474"/>
      <c r="AG140" s="263">
        <f t="shared" ref="AG140" si="1420">IFERROR($D140*AH140,0)</f>
        <v>0</v>
      </c>
      <c r="AH140" s="474"/>
      <c r="AI140" s="263">
        <f t="shared" ref="AI140" si="1421">IFERROR($D140*AJ140,0)</f>
        <v>0</v>
      </c>
      <c r="AJ140" s="474">
        <v>0</v>
      </c>
      <c r="AK140" s="263">
        <f t="shared" ref="AK140" si="1422">IFERROR($D140*AL140,0)</f>
        <v>0</v>
      </c>
      <c r="AL140" s="474">
        <v>0</v>
      </c>
      <c r="AM140" s="263">
        <f t="shared" ref="AM140" si="1423">IFERROR($D140*AN140,0)</f>
        <v>0</v>
      </c>
      <c r="AN140" s="474">
        <v>0</v>
      </c>
      <c r="AO140" s="263">
        <f t="shared" ref="AO140" si="1424">IFERROR($D140*AP140,0)</f>
        <v>0</v>
      </c>
      <c r="AP140" s="474">
        <v>0</v>
      </c>
      <c r="AQ140" s="263">
        <f t="shared" ref="AQ140" si="1425">IFERROR($D140*AR140,0)</f>
        <v>0</v>
      </c>
      <c r="AR140" s="474">
        <v>0</v>
      </c>
      <c r="AS140" s="263">
        <f t="shared" ref="AS140" si="1426">IFERROR($D140*AT140,0)</f>
        <v>0</v>
      </c>
      <c r="AT140" s="474">
        <v>0</v>
      </c>
      <c r="AU140" s="263">
        <f t="shared" ref="AU140" si="1427">IFERROR($D140*AV140,0)</f>
        <v>0</v>
      </c>
      <c r="AV140" s="474">
        <v>0</v>
      </c>
      <c r="AW140" s="263">
        <f t="shared" ref="AW140" si="1428">IFERROR($D140*AX140,0)</f>
        <v>0</v>
      </c>
      <c r="AX140" s="474">
        <v>0</v>
      </c>
      <c r="AY140" s="263">
        <f t="shared" ref="AY140" si="1429">IFERROR($D140*AZ140,0)</f>
        <v>0</v>
      </c>
      <c r="AZ140" s="474">
        <v>0</v>
      </c>
      <c r="BA140" s="263">
        <f t="shared" ref="BA140" si="1430">IFERROR($D140*BB140,0)</f>
        <v>0</v>
      </c>
      <c r="BB140" s="474">
        <v>0</v>
      </c>
      <c r="BC140" s="263">
        <f t="shared" ref="BC140" si="1431">IFERROR($D140*BD140,0)</f>
        <v>0</v>
      </c>
      <c r="BD140" s="474">
        <v>0</v>
      </c>
      <c r="BE140" s="263">
        <f t="shared" ref="BE140" si="1432">IFERROR($D140*BF140,0)</f>
        <v>0</v>
      </c>
      <c r="BF140" s="474">
        <v>0</v>
      </c>
      <c r="BG140" s="263">
        <f t="shared" ref="BG140" si="1433">IFERROR($D140*BH140,0)</f>
        <v>0</v>
      </c>
      <c r="BH140" s="474">
        <v>0</v>
      </c>
      <c r="BI140" s="263">
        <f t="shared" ref="BI140" si="1434">IFERROR($D140*BJ140,0)</f>
        <v>0</v>
      </c>
      <c r="BJ140" s="474">
        <v>0</v>
      </c>
      <c r="BK140" s="263">
        <f t="shared" ref="BK140" si="1435">IFERROR($D140*BL140,0)</f>
        <v>0</v>
      </c>
      <c r="BL140" s="474">
        <v>0</v>
      </c>
      <c r="BM140" s="263">
        <f t="shared" ref="BM140" si="1436">IFERROR($D140*BN140,0)</f>
        <v>0</v>
      </c>
      <c r="BN140" s="474">
        <v>0</v>
      </c>
      <c r="BO140" s="263">
        <f t="shared" ref="BO140" si="1437">IFERROR($D140*BP140,0)</f>
        <v>0</v>
      </c>
      <c r="BP140" s="474">
        <v>0</v>
      </c>
      <c r="BQ140" s="476">
        <f t="shared" ref="BQ140" si="1438">SUM(BN140,BL140,BJ140,BH140,BF140,BD140,BB140,AZ140,AX140,AV140,AT140,AR140,AP140,AN140,AL140,AJ140,AH140,AF140,AD140,AB140,Z140,X140,V140,T140,R140,P140,N140,L140,J140,H140,BP140)</f>
        <v>0</v>
      </c>
      <c r="BR140" s="295">
        <f t="shared" si="1374"/>
        <v>0</v>
      </c>
    </row>
    <row r="141" spans="2:70" ht="18" hidden="1" customHeight="1" outlineLevel="1" thickTop="1" thickBot="1">
      <c r="B141" s="246" t="s">
        <v>120</v>
      </c>
      <c r="C141" s="266" t="str">
        <f>IF(B141="","",VLOOKUP(B141,'Orçamento Detalhado'!$A$11:$I$529,4,))</f>
        <v>COBERTURAS</v>
      </c>
      <c r="D141" s="249">
        <f>SUM(D142:D150)</f>
        <v>0</v>
      </c>
      <c r="E141" s="250">
        <f t="shared" si="1373"/>
        <v>0</v>
      </c>
      <c r="F141" s="478">
        <v>137</v>
      </c>
      <c r="G141" s="249">
        <f>SUM(G142:G150)</f>
        <v>0</v>
      </c>
      <c r="H141" s="252">
        <f>IFERROR(G141/$D141,0)</f>
        <v>0</v>
      </c>
      <c r="I141" s="249">
        <f>SUM(I142:I150)</f>
        <v>0</v>
      </c>
      <c r="J141" s="473">
        <f>IFERROR(I141/$D141,0)</f>
        <v>0</v>
      </c>
      <c r="K141" s="249">
        <f>SUM(K142:K150)</f>
        <v>0</v>
      </c>
      <c r="L141" s="473">
        <f>IFERROR(K141/$D141,0)</f>
        <v>0</v>
      </c>
      <c r="M141" s="249">
        <f>SUM(M142:M150)</f>
        <v>0</v>
      </c>
      <c r="N141" s="473">
        <f>IFERROR(M141/$D141,0)</f>
        <v>0</v>
      </c>
      <c r="O141" s="249">
        <f>SUM(O142:O150)</f>
        <v>0</v>
      </c>
      <c r="P141" s="473">
        <f>IFERROR(O141/$D141,0)</f>
        <v>0</v>
      </c>
      <c r="Q141" s="249">
        <f>SUM(Q142:Q150)</f>
        <v>0</v>
      </c>
      <c r="R141" s="473">
        <f>IFERROR(Q141/$D141,0)</f>
        <v>0</v>
      </c>
      <c r="S141" s="249">
        <f>SUM(S142:S150)</f>
        <v>0</v>
      </c>
      <c r="T141" s="473">
        <f>IFERROR(S141/$D141,0)</f>
        <v>0</v>
      </c>
      <c r="U141" s="249">
        <f>SUM(U142:U150)</f>
        <v>0</v>
      </c>
      <c r="V141" s="473">
        <f>IFERROR(U141/$D141,0)</f>
        <v>0</v>
      </c>
      <c r="W141" s="249">
        <f>SUM(W142:W150)</f>
        <v>0</v>
      </c>
      <c r="X141" s="473">
        <f>IFERROR(W141/$D141,0)</f>
        <v>0</v>
      </c>
      <c r="Y141" s="249">
        <f>SUM(Y142:Y150)</f>
        <v>0</v>
      </c>
      <c r="Z141" s="473">
        <f>IFERROR(Y141/$D141,0)</f>
        <v>0</v>
      </c>
      <c r="AA141" s="249">
        <f>SUM(AA142:AA150)</f>
        <v>0</v>
      </c>
      <c r="AB141" s="473">
        <f>IFERROR(AA141/$D141,0)</f>
        <v>0</v>
      </c>
      <c r="AC141" s="249">
        <f>SUM(AC142:AC150)</f>
        <v>0</v>
      </c>
      <c r="AD141" s="473">
        <f>IFERROR(AC141/$D141,0)</f>
        <v>0</v>
      </c>
      <c r="AE141" s="249">
        <f>SUM(AE142:AE150)</f>
        <v>0</v>
      </c>
      <c r="AF141" s="473">
        <f>IFERROR(AE141/$D141,0)</f>
        <v>0</v>
      </c>
      <c r="AG141" s="249">
        <f>SUM(AG142:AG150)</f>
        <v>0</v>
      </c>
      <c r="AH141" s="473">
        <f>IFERROR(AG141/$D141,0)</f>
        <v>0</v>
      </c>
      <c r="AI141" s="249">
        <f>SUM(AI142:AI150)</f>
        <v>0</v>
      </c>
      <c r="AJ141" s="473">
        <f>IFERROR(AI141/$D141,0)</f>
        <v>0</v>
      </c>
      <c r="AK141" s="249">
        <f>SUM(AK142:AK150)</f>
        <v>0</v>
      </c>
      <c r="AL141" s="473">
        <f>IFERROR(AK141/$D141,0)</f>
        <v>0</v>
      </c>
      <c r="AM141" s="249">
        <f>SUM(AM142:AM150)</f>
        <v>0</v>
      </c>
      <c r="AN141" s="473">
        <f>IFERROR(AM141/$D141,0)</f>
        <v>0</v>
      </c>
      <c r="AO141" s="249">
        <f>SUM(AO142:AO150)</f>
        <v>0</v>
      </c>
      <c r="AP141" s="473">
        <f>IFERROR(AO141/$D141,0)</f>
        <v>0</v>
      </c>
      <c r="AQ141" s="251">
        <f>SUM(AQ142:AQ150)</f>
        <v>0</v>
      </c>
      <c r="AR141" s="473">
        <f>IFERROR(AQ141/$D141,0)</f>
        <v>0</v>
      </c>
      <c r="AS141" s="251">
        <f>SUM(AS142:AS150)</f>
        <v>0</v>
      </c>
      <c r="AT141" s="473">
        <f>IFERROR(AS141/$D141,0)</f>
        <v>0</v>
      </c>
      <c r="AU141" s="251">
        <f>SUM(AU142:AU150)</f>
        <v>0</v>
      </c>
      <c r="AV141" s="473">
        <f>IFERROR(AU141/$D141,0)</f>
        <v>0</v>
      </c>
      <c r="AW141" s="251">
        <f>SUM(AW142:AW150)</f>
        <v>0</v>
      </c>
      <c r="AX141" s="473">
        <f>IFERROR(AW141/$D141,0)</f>
        <v>0</v>
      </c>
      <c r="AY141" s="251">
        <f>SUM(AY142:AY150)</f>
        <v>0</v>
      </c>
      <c r="AZ141" s="473">
        <f>IFERROR(AY141/$D141,0)</f>
        <v>0</v>
      </c>
      <c r="BA141" s="251">
        <f>SUM(BA142:BA150)</f>
        <v>0</v>
      </c>
      <c r="BB141" s="473">
        <f>IFERROR(BA141/$D141,0)</f>
        <v>0</v>
      </c>
      <c r="BC141" s="251">
        <f>SUM(BC142:BC150)</f>
        <v>0</v>
      </c>
      <c r="BD141" s="473">
        <f>IFERROR(BC141/$D141,0)</f>
        <v>0</v>
      </c>
      <c r="BE141" s="251">
        <f>SUM(BE142:BE150)</f>
        <v>0</v>
      </c>
      <c r="BF141" s="473">
        <f>IFERROR(BE141/$D141,0)</f>
        <v>0</v>
      </c>
      <c r="BG141" s="251">
        <f>SUM(BG142:BG150)</f>
        <v>0</v>
      </c>
      <c r="BH141" s="473">
        <f>IFERROR(BG141/$D141,0)</f>
        <v>0</v>
      </c>
      <c r="BI141" s="251">
        <f>SUM(BI142:BI150)</f>
        <v>0</v>
      </c>
      <c r="BJ141" s="473">
        <f>IFERROR(BI141/$D141,0)</f>
        <v>0</v>
      </c>
      <c r="BK141" s="251">
        <f>SUM(BK142:BK150)</f>
        <v>0</v>
      </c>
      <c r="BL141" s="473">
        <f>IFERROR(BK141/$D141,0)</f>
        <v>0</v>
      </c>
      <c r="BM141" s="251">
        <f>SUM(BM142:BM150)</f>
        <v>0</v>
      </c>
      <c r="BN141" s="473">
        <f>IFERROR(BM141/$D141,0)</f>
        <v>0</v>
      </c>
      <c r="BO141" s="251">
        <f>SUM(BO142:BO150)</f>
        <v>0</v>
      </c>
      <c r="BP141" s="473">
        <f>IFERROR(BO141/$D141,0)</f>
        <v>0</v>
      </c>
      <c r="BQ141" s="476">
        <f t="shared" si="979"/>
        <v>0</v>
      </c>
      <c r="BR141" s="295">
        <f t="shared" si="1374"/>
        <v>0</v>
      </c>
    </row>
    <row r="142" spans="2:70" ht="18" hidden="1" customHeight="1" outlineLevel="2" thickTop="1" thickBot="1">
      <c r="B142" s="208" t="s">
        <v>412</v>
      </c>
      <c r="C142" s="260" t="str">
        <f>IF(VLOOKUP(B142,'Orçamento Detalhado'!$A$11:$I$529,4,)="","",(VLOOKUP(B142,'Orçamento Detalhado'!$A$11:$I$529,4,)))</f>
        <v>Estrutura para telhado</v>
      </c>
      <c r="D142" s="261" t="str">
        <f>IF(B142="","",VLOOKUP($B142,'Orçamento Detalhado'!$A$11:$J$529,10,))</f>
        <v/>
      </c>
      <c r="E142" s="262">
        <f t="shared" si="1373"/>
        <v>0</v>
      </c>
      <c r="F142" s="478">
        <v>138</v>
      </c>
      <c r="G142" s="263">
        <f t="shared" ref="G142:G147" si="1439">IFERROR($D142*H142,0)</f>
        <v>0</v>
      </c>
      <c r="H142" s="264"/>
      <c r="I142" s="263">
        <f t="shared" ref="I142:I147" si="1440">IFERROR($D142*J142,0)</f>
        <v>0</v>
      </c>
      <c r="J142" s="474"/>
      <c r="K142" s="263">
        <f t="shared" ref="K142:K147" si="1441">IFERROR($D142*L142,0)</f>
        <v>0</v>
      </c>
      <c r="L142" s="474">
        <v>0</v>
      </c>
      <c r="M142" s="263">
        <f t="shared" ref="M142:M147" si="1442">IFERROR($D142*N142,0)</f>
        <v>0</v>
      </c>
      <c r="N142" s="474">
        <v>0</v>
      </c>
      <c r="O142" s="263">
        <f t="shared" ref="O142:O147" si="1443">IFERROR($D142*P142,0)</f>
        <v>0</v>
      </c>
      <c r="P142" s="474">
        <v>0</v>
      </c>
      <c r="Q142" s="263">
        <f t="shared" ref="Q142:Q147" si="1444">IFERROR($D142*R142,0)</f>
        <v>0</v>
      </c>
      <c r="R142" s="474">
        <v>0</v>
      </c>
      <c r="S142" s="263">
        <f t="shared" ref="S142:S147" si="1445">IFERROR($D142*T142,0)</f>
        <v>0</v>
      </c>
      <c r="T142" s="474">
        <v>0</v>
      </c>
      <c r="U142" s="263">
        <f t="shared" ref="U142:U147" si="1446">IFERROR($D142*V142,0)</f>
        <v>0</v>
      </c>
      <c r="V142" s="474">
        <v>0</v>
      </c>
      <c r="W142" s="263">
        <f t="shared" ref="W142:W147" si="1447">IFERROR($D142*X142,0)</f>
        <v>0</v>
      </c>
      <c r="X142" s="474">
        <v>0</v>
      </c>
      <c r="Y142" s="263">
        <f t="shared" ref="Y142:Y147" si="1448">IFERROR($D142*Z142,0)</f>
        <v>0</v>
      </c>
      <c r="Z142" s="474">
        <v>0</v>
      </c>
      <c r="AA142" s="263">
        <f t="shared" ref="AA142:AA147" si="1449">IFERROR($D142*AB142,0)</f>
        <v>0</v>
      </c>
      <c r="AB142" s="474"/>
      <c r="AC142" s="263">
        <f t="shared" ref="AC142:AC147" si="1450">IFERROR($D142*AD142,0)</f>
        <v>0</v>
      </c>
      <c r="AD142" s="474"/>
      <c r="AE142" s="263">
        <f t="shared" ref="AE142:AE147" si="1451">IFERROR($D142*AF142,0)</f>
        <v>0</v>
      </c>
      <c r="AF142" s="474"/>
      <c r="AG142" s="263">
        <f t="shared" ref="AG142:AG147" si="1452">IFERROR($D142*AH142,0)</f>
        <v>0</v>
      </c>
      <c r="AH142" s="474"/>
      <c r="AI142" s="263">
        <f t="shared" ref="AI142:AI147" si="1453">IFERROR($D142*AJ142,0)</f>
        <v>0</v>
      </c>
      <c r="AJ142" s="474"/>
      <c r="AK142" s="263">
        <f t="shared" ref="AK142:AK147" si="1454">IFERROR($D142*AL142,0)</f>
        <v>0</v>
      </c>
      <c r="AL142" s="474">
        <v>0</v>
      </c>
      <c r="AM142" s="263">
        <f t="shared" ref="AM142:AM147" si="1455">IFERROR($D142*AN142,0)</f>
        <v>0</v>
      </c>
      <c r="AN142" s="474">
        <v>0</v>
      </c>
      <c r="AO142" s="263">
        <f t="shared" ref="AO142:AO147" si="1456">IFERROR($D142*AP142,0)</f>
        <v>0</v>
      </c>
      <c r="AP142" s="474">
        <v>0</v>
      </c>
      <c r="AQ142" s="263">
        <f t="shared" ref="AQ142:AQ147" si="1457">IFERROR($D142*AR142,0)</f>
        <v>0</v>
      </c>
      <c r="AR142" s="474">
        <v>0</v>
      </c>
      <c r="AS142" s="263">
        <f t="shared" ref="AS142:AS147" si="1458">IFERROR($D142*AT142,0)</f>
        <v>0</v>
      </c>
      <c r="AT142" s="474">
        <v>0</v>
      </c>
      <c r="AU142" s="263">
        <f t="shared" ref="AU142:AU147" si="1459">IFERROR($D142*AV142,0)</f>
        <v>0</v>
      </c>
      <c r="AV142" s="474">
        <v>0</v>
      </c>
      <c r="AW142" s="263">
        <f t="shared" ref="AW142:AW147" si="1460">IFERROR($D142*AX142,0)</f>
        <v>0</v>
      </c>
      <c r="AX142" s="474">
        <v>0</v>
      </c>
      <c r="AY142" s="263">
        <f t="shared" ref="AY142:AY147" si="1461">IFERROR($D142*AZ142,0)</f>
        <v>0</v>
      </c>
      <c r="AZ142" s="474">
        <v>0</v>
      </c>
      <c r="BA142" s="263">
        <f t="shared" ref="BA142:BA147" si="1462">IFERROR($D142*BB142,0)</f>
        <v>0</v>
      </c>
      <c r="BB142" s="474">
        <v>0</v>
      </c>
      <c r="BC142" s="263">
        <f t="shared" ref="BC142:BC147" si="1463">IFERROR($D142*BD142,0)</f>
        <v>0</v>
      </c>
      <c r="BD142" s="474">
        <v>0</v>
      </c>
      <c r="BE142" s="263">
        <f t="shared" ref="BE142:BE147" si="1464">IFERROR($D142*BF142,0)</f>
        <v>0</v>
      </c>
      <c r="BF142" s="474">
        <v>0</v>
      </c>
      <c r="BG142" s="263">
        <f t="shared" ref="BG142:BG147" si="1465">IFERROR($D142*BH142,0)</f>
        <v>0</v>
      </c>
      <c r="BH142" s="474">
        <v>0</v>
      </c>
      <c r="BI142" s="263">
        <f t="shared" ref="BI142:BI147" si="1466">IFERROR($D142*BJ142,0)</f>
        <v>0</v>
      </c>
      <c r="BJ142" s="474">
        <v>0</v>
      </c>
      <c r="BK142" s="263">
        <f t="shared" ref="BK142:BK147" si="1467">IFERROR($D142*BL142,0)</f>
        <v>0</v>
      </c>
      <c r="BL142" s="474">
        <v>0</v>
      </c>
      <c r="BM142" s="263">
        <f t="shared" ref="BM142:BM147" si="1468">IFERROR($D142*BN142,0)</f>
        <v>0</v>
      </c>
      <c r="BN142" s="474">
        <v>0</v>
      </c>
      <c r="BO142" s="263">
        <f t="shared" ref="BO142:BO147" si="1469">IFERROR($D142*BP142,0)</f>
        <v>0</v>
      </c>
      <c r="BP142" s="474">
        <v>0</v>
      </c>
      <c r="BQ142" s="476">
        <f t="shared" ref="BQ142:BQ147" si="1470">SUM(BN142,BL142,BJ142,BH142,BF142,BD142,BB142,AZ142,AX142,AV142,AT142,AR142,AP142,AN142,AL142,AJ142,AH142,AF142,AD142,AB142,Z142,X142,V142,T142,R142,P142,N142,L142,J142,H142,BP142)</f>
        <v>0</v>
      </c>
      <c r="BR142" s="295">
        <f t="shared" si="1374"/>
        <v>0</v>
      </c>
    </row>
    <row r="143" spans="2:70" ht="18" hidden="1" customHeight="1" outlineLevel="2" thickTop="1" thickBot="1">
      <c r="B143" s="208" t="s">
        <v>414</v>
      </c>
      <c r="C143" s="260" t="str">
        <f>IF(VLOOKUP(B143,'Orçamento Detalhado'!$A$11:$I$529,4,)="","",(VLOOKUP(B143,'Orçamento Detalhado'!$A$11:$I$529,4,)))</f>
        <v>Telhas</v>
      </c>
      <c r="D143" s="261" t="str">
        <f>IF(B143="","",VLOOKUP($B143,'Orçamento Detalhado'!$A$11:$J$529,10,))</f>
        <v/>
      </c>
      <c r="E143" s="262">
        <f t="shared" si="1373"/>
        <v>0</v>
      </c>
      <c r="F143" s="478">
        <v>139</v>
      </c>
      <c r="G143" s="263">
        <f t="shared" si="1439"/>
        <v>0</v>
      </c>
      <c r="H143" s="264"/>
      <c r="I143" s="263">
        <f t="shared" si="1440"/>
        <v>0</v>
      </c>
      <c r="J143" s="474"/>
      <c r="K143" s="263">
        <f t="shared" si="1441"/>
        <v>0</v>
      </c>
      <c r="L143" s="474">
        <v>0</v>
      </c>
      <c r="M143" s="263">
        <f t="shared" si="1442"/>
        <v>0</v>
      </c>
      <c r="N143" s="474">
        <v>0</v>
      </c>
      <c r="O143" s="263">
        <f t="shared" si="1443"/>
        <v>0</v>
      </c>
      <c r="P143" s="474">
        <v>0</v>
      </c>
      <c r="Q143" s="263">
        <f t="shared" si="1444"/>
        <v>0</v>
      </c>
      <c r="R143" s="474">
        <v>0</v>
      </c>
      <c r="S143" s="263">
        <f t="shared" si="1445"/>
        <v>0</v>
      </c>
      <c r="T143" s="474">
        <v>0</v>
      </c>
      <c r="U143" s="263">
        <f t="shared" si="1446"/>
        <v>0</v>
      </c>
      <c r="V143" s="474">
        <v>0</v>
      </c>
      <c r="W143" s="263">
        <f t="shared" si="1447"/>
        <v>0</v>
      </c>
      <c r="X143" s="474">
        <v>0</v>
      </c>
      <c r="Y143" s="263">
        <f t="shared" si="1448"/>
        <v>0</v>
      </c>
      <c r="Z143" s="474">
        <v>0</v>
      </c>
      <c r="AA143" s="263">
        <f t="shared" si="1449"/>
        <v>0</v>
      </c>
      <c r="AB143" s="474"/>
      <c r="AC143" s="263">
        <f t="shared" si="1450"/>
        <v>0</v>
      </c>
      <c r="AD143" s="474"/>
      <c r="AE143" s="263">
        <f t="shared" si="1451"/>
        <v>0</v>
      </c>
      <c r="AF143" s="474"/>
      <c r="AG143" s="263">
        <f t="shared" si="1452"/>
        <v>0</v>
      </c>
      <c r="AH143" s="474"/>
      <c r="AI143" s="263">
        <f t="shared" si="1453"/>
        <v>0</v>
      </c>
      <c r="AJ143" s="474"/>
      <c r="AK143" s="263">
        <f t="shared" si="1454"/>
        <v>0</v>
      </c>
      <c r="AL143" s="474">
        <v>0</v>
      </c>
      <c r="AM143" s="263">
        <f t="shared" si="1455"/>
        <v>0</v>
      </c>
      <c r="AN143" s="474">
        <v>0</v>
      </c>
      <c r="AO143" s="263">
        <f t="shared" si="1456"/>
        <v>0</v>
      </c>
      <c r="AP143" s="474">
        <v>0</v>
      </c>
      <c r="AQ143" s="263">
        <f t="shared" si="1457"/>
        <v>0</v>
      </c>
      <c r="AR143" s="474">
        <v>0</v>
      </c>
      <c r="AS143" s="263">
        <f t="shared" si="1458"/>
        <v>0</v>
      </c>
      <c r="AT143" s="474">
        <v>0</v>
      </c>
      <c r="AU143" s="263">
        <f t="shared" si="1459"/>
        <v>0</v>
      </c>
      <c r="AV143" s="474">
        <v>0</v>
      </c>
      <c r="AW143" s="263">
        <f t="shared" si="1460"/>
        <v>0</v>
      </c>
      <c r="AX143" s="474">
        <v>0</v>
      </c>
      <c r="AY143" s="263">
        <f t="shared" si="1461"/>
        <v>0</v>
      </c>
      <c r="AZ143" s="474">
        <v>0</v>
      </c>
      <c r="BA143" s="263">
        <f t="shared" si="1462"/>
        <v>0</v>
      </c>
      <c r="BB143" s="474">
        <v>0</v>
      </c>
      <c r="BC143" s="263">
        <f t="shared" si="1463"/>
        <v>0</v>
      </c>
      <c r="BD143" s="474">
        <v>0</v>
      </c>
      <c r="BE143" s="263">
        <f t="shared" si="1464"/>
        <v>0</v>
      </c>
      <c r="BF143" s="474">
        <v>0</v>
      </c>
      <c r="BG143" s="263">
        <f t="shared" si="1465"/>
        <v>0</v>
      </c>
      <c r="BH143" s="474">
        <v>0</v>
      </c>
      <c r="BI143" s="263">
        <f t="shared" si="1466"/>
        <v>0</v>
      </c>
      <c r="BJ143" s="474">
        <v>0</v>
      </c>
      <c r="BK143" s="263">
        <f t="shared" si="1467"/>
        <v>0</v>
      </c>
      <c r="BL143" s="474">
        <v>0</v>
      </c>
      <c r="BM143" s="263">
        <f t="shared" si="1468"/>
        <v>0</v>
      </c>
      <c r="BN143" s="474">
        <v>0</v>
      </c>
      <c r="BO143" s="263">
        <f t="shared" si="1469"/>
        <v>0</v>
      </c>
      <c r="BP143" s="474">
        <v>0</v>
      </c>
      <c r="BQ143" s="476">
        <f t="shared" si="1470"/>
        <v>0</v>
      </c>
      <c r="BR143" s="295">
        <f t="shared" si="1374"/>
        <v>0</v>
      </c>
    </row>
    <row r="144" spans="2:70" ht="18" hidden="1" customHeight="1" outlineLevel="2" thickTop="1" thickBot="1">
      <c r="B144" s="208" t="s">
        <v>416</v>
      </c>
      <c r="C144" s="260" t="str">
        <f>IF(VLOOKUP(B144,'Orçamento Detalhado'!$A$11:$I$529,4,)="","",(VLOOKUP(B144,'Orçamento Detalhado'!$A$11:$I$529,4,)))</f>
        <v>Calhas e Rufos</v>
      </c>
      <c r="D144" s="261" t="str">
        <f>IF(B144="","",VLOOKUP($B144,'Orçamento Detalhado'!$A$11:$J$529,10,))</f>
        <v/>
      </c>
      <c r="E144" s="262">
        <f t="shared" si="1373"/>
        <v>0</v>
      </c>
      <c r="F144" s="478">
        <v>140</v>
      </c>
      <c r="G144" s="263">
        <f t="shared" si="1439"/>
        <v>0</v>
      </c>
      <c r="H144" s="264"/>
      <c r="I144" s="263">
        <f t="shared" si="1440"/>
        <v>0</v>
      </c>
      <c r="J144" s="474"/>
      <c r="K144" s="263">
        <f t="shared" si="1441"/>
        <v>0</v>
      </c>
      <c r="L144" s="474">
        <v>0</v>
      </c>
      <c r="M144" s="263">
        <f t="shared" si="1442"/>
        <v>0</v>
      </c>
      <c r="N144" s="474">
        <v>0</v>
      </c>
      <c r="O144" s="263">
        <f t="shared" si="1443"/>
        <v>0</v>
      </c>
      <c r="P144" s="474">
        <v>0</v>
      </c>
      <c r="Q144" s="263">
        <f t="shared" si="1444"/>
        <v>0</v>
      </c>
      <c r="R144" s="474">
        <v>0</v>
      </c>
      <c r="S144" s="263">
        <f t="shared" si="1445"/>
        <v>0</v>
      </c>
      <c r="T144" s="474">
        <v>0</v>
      </c>
      <c r="U144" s="263">
        <f t="shared" si="1446"/>
        <v>0</v>
      </c>
      <c r="V144" s="474">
        <v>0</v>
      </c>
      <c r="W144" s="263">
        <f t="shared" si="1447"/>
        <v>0</v>
      </c>
      <c r="X144" s="474">
        <v>0</v>
      </c>
      <c r="Y144" s="263">
        <f t="shared" si="1448"/>
        <v>0</v>
      </c>
      <c r="Z144" s="474">
        <v>0</v>
      </c>
      <c r="AA144" s="263">
        <f t="shared" si="1449"/>
        <v>0</v>
      </c>
      <c r="AB144" s="474"/>
      <c r="AC144" s="263">
        <f t="shared" si="1450"/>
        <v>0</v>
      </c>
      <c r="AD144" s="474"/>
      <c r="AE144" s="263">
        <f t="shared" si="1451"/>
        <v>0</v>
      </c>
      <c r="AF144" s="474"/>
      <c r="AG144" s="263">
        <f t="shared" si="1452"/>
        <v>0</v>
      </c>
      <c r="AH144" s="474"/>
      <c r="AI144" s="263">
        <f t="shared" si="1453"/>
        <v>0</v>
      </c>
      <c r="AJ144" s="474"/>
      <c r="AK144" s="263">
        <f t="shared" si="1454"/>
        <v>0</v>
      </c>
      <c r="AL144" s="474">
        <v>0</v>
      </c>
      <c r="AM144" s="263">
        <f t="shared" si="1455"/>
        <v>0</v>
      </c>
      <c r="AN144" s="474">
        <v>0</v>
      </c>
      <c r="AO144" s="263">
        <f t="shared" si="1456"/>
        <v>0</v>
      </c>
      <c r="AP144" s="474">
        <v>0</v>
      </c>
      <c r="AQ144" s="263">
        <f t="shared" si="1457"/>
        <v>0</v>
      </c>
      <c r="AR144" s="474">
        <v>0</v>
      </c>
      <c r="AS144" s="263">
        <f t="shared" si="1458"/>
        <v>0</v>
      </c>
      <c r="AT144" s="474">
        <v>0</v>
      </c>
      <c r="AU144" s="263">
        <f t="shared" si="1459"/>
        <v>0</v>
      </c>
      <c r="AV144" s="474">
        <v>0</v>
      </c>
      <c r="AW144" s="263">
        <f t="shared" si="1460"/>
        <v>0</v>
      </c>
      <c r="AX144" s="474">
        <v>0</v>
      </c>
      <c r="AY144" s="263">
        <f t="shared" si="1461"/>
        <v>0</v>
      </c>
      <c r="AZ144" s="474">
        <v>0</v>
      </c>
      <c r="BA144" s="263">
        <f t="shared" si="1462"/>
        <v>0</v>
      </c>
      <c r="BB144" s="474">
        <v>0</v>
      </c>
      <c r="BC144" s="263">
        <f t="shared" si="1463"/>
        <v>0</v>
      </c>
      <c r="BD144" s="474">
        <v>0</v>
      </c>
      <c r="BE144" s="263">
        <f t="shared" si="1464"/>
        <v>0</v>
      </c>
      <c r="BF144" s="474">
        <v>0</v>
      </c>
      <c r="BG144" s="263">
        <f t="shared" si="1465"/>
        <v>0</v>
      </c>
      <c r="BH144" s="474">
        <v>0</v>
      </c>
      <c r="BI144" s="263">
        <f t="shared" si="1466"/>
        <v>0</v>
      </c>
      <c r="BJ144" s="474">
        <v>0</v>
      </c>
      <c r="BK144" s="263">
        <f t="shared" si="1467"/>
        <v>0</v>
      </c>
      <c r="BL144" s="474">
        <v>0</v>
      </c>
      <c r="BM144" s="263">
        <f t="shared" si="1468"/>
        <v>0</v>
      </c>
      <c r="BN144" s="474">
        <v>0</v>
      </c>
      <c r="BO144" s="263">
        <f t="shared" si="1469"/>
        <v>0</v>
      </c>
      <c r="BP144" s="474">
        <v>0</v>
      </c>
      <c r="BQ144" s="476">
        <f t="shared" si="1470"/>
        <v>0</v>
      </c>
      <c r="BR144" s="295">
        <f t="shared" si="1374"/>
        <v>0</v>
      </c>
    </row>
    <row r="145" spans="2:70" ht="18" hidden="1" customHeight="1" outlineLevel="2" thickTop="1" thickBot="1">
      <c r="B145" s="208" t="s">
        <v>418</v>
      </c>
      <c r="C145" s="260" t="str">
        <f>IF(VLOOKUP(B145,'Orçamento Detalhado'!$A$11:$I$529,4,)="","",(VLOOKUP(B145,'Orçamento Detalhado'!$A$11:$I$529,4,)))</f>
        <v>Linha de Vida</v>
      </c>
      <c r="D145" s="261" t="str">
        <f>IF(B145="","",VLOOKUP($B145,'Orçamento Detalhado'!$A$11:$J$529,10,))</f>
        <v/>
      </c>
      <c r="E145" s="262">
        <f t="shared" si="1373"/>
        <v>0</v>
      </c>
      <c r="F145" s="478">
        <v>141</v>
      </c>
      <c r="G145" s="263">
        <f t="shared" si="1439"/>
        <v>0</v>
      </c>
      <c r="H145" s="264"/>
      <c r="I145" s="263">
        <f t="shared" si="1440"/>
        <v>0</v>
      </c>
      <c r="J145" s="474"/>
      <c r="K145" s="263">
        <f t="shared" si="1441"/>
        <v>0</v>
      </c>
      <c r="L145" s="474">
        <v>0</v>
      </c>
      <c r="M145" s="263">
        <f t="shared" si="1442"/>
        <v>0</v>
      </c>
      <c r="N145" s="474">
        <v>0</v>
      </c>
      <c r="O145" s="263">
        <f t="shared" si="1443"/>
        <v>0</v>
      </c>
      <c r="P145" s="474">
        <v>0</v>
      </c>
      <c r="Q145" s="263">
        <f t="shared" si="1444"/>
        <v>0</v>
      </c>
      <c r="R145" s="474">
        <v>0</v>
      </c>
      <c r="S145" s="263">
        <f t="shared" si="1445"/>
        <v>0</v>
      </c>
      <c r="T145" s="474">
        <v>0</v>
      </c>
      <c r="U145" s="263">
        <f t="shared" si="1446"/>
        <v>0</v>
      </c>
      <c r="V145" s="474">
        <v>0</v>
      </c>
      <c r="W145" s="263">
        <f t="shared" si="1447"/>
        <v>0</v>
      </c>
      <c r="X145" s="474">
        <v>0</v>
      </c>
      <c r="Y145" s="263">
        <f t="shared" si="1448"/>
        <v>0</v>
      </c>
      <c r="Z145" s="474">
        <v>0</v>
      </c>
      <c r="AA145" s="263">
        <f t="shared" si="1449"/>
        <v>0</v>
      </c>
      <c r="AB145" s="474"/>
      <c r="AC145" s="263">
        <f t="shared" si="1450"/>
        <v>0</v>
      </c>
      <c r="AD145" s="474"/>
      <c r="AE145" s="263">
        <f t="shared" si="1451"/>
        <v>0</v>
      </c>
      <c r="AF145" s="474"/>
      <c r="AG145" s="263">
        <f t="shared" si="1452"/>
        <v>0</v>
      </c>
      <c r="AH145" s="474"/>
      <c r="AI145" s="263">
        <f t="shared" si="1453"/>
        <v>0</v>
      </c>
      <c r="AJ145" s="474">
        <v>0</v>
      </c>
      <c r="AK145" s="263">
        <f t="shared" si="1454"/>
        <v>0</v>
      </c>
      <c r="AL145" s="474">
        <v>0</v>
      </c>
      <c r="AM145" s="263">
        <f t="shared" si="1455"/>
        <v>0</v>
      </c>
      <c r="AN145" s="474">
        <v>0</v>
      </c>
      <c r="AO145" s="263">
        <f t="shared" si="1456"/>
        <v>0</v>
      </c>
      <c r="AP145" s="474">
        <v>0</v>
      </c>
      <c r="AQ145" s="263">
        <f t="shared" si="1457"/>
        <v>0</v>
      </c>
      <c r="AR145" s="474">
        <v>0</v>
      </c>
      <c r="AS145" s="263">
        <f t="shared" si="1458"/>
        <v>0</v>
      </c>
      <c r="AT145" s="474">
        <v>0</v>
      </c>
      <c r="AU145" s="263">
        <f t="shared" si="1459"/>
        <v>0</v>
      </c>
      <c r="AV145" s="474">
        <v>0</v>
      </c>
      <c r="AW145" s="263">
        <f t="shared" si="1460"/>
        <v>0</v>
      </c>
      <c r="AX145" s="474">
        <v>0</v>
      </c>
      <c r="AY145" s="263">
        <f t="shared" si="1461"/>
        <v>0</v>
      </c>
      <c r="AZ145" s="474">
        <v>0</v>
      </c>
      <c r="BA145" s="263">
        <f t="shared" si="1462"/>
        <v>0</v>
      </c>
      <c r="BB145" s="474">
        <v>0</v>
      </c>
      <c r="BC145" s="263">
        <f t="shared" si="1463"/>
        <v>0</v>
      </c>
      <c r="BD145" s="474">
        <v>0</v>
      </c>
      <c r="BE145" s="263">
        <f t="shared" si="1464"/>
        <v>0</v>
      </c>
      <c r="BF145" s="474">
        <v>0</v>
      </c>
      <c r="BG145" s="263">
        <f t="shared" si="1465"/>
        <v>0</v>
      </c>
      <c r="BH145" s="474">
        <v>0</v>
      </c>
      <c r="BI145" s="263">
        <f t="shared" si="1466"/>
        <v>0</v>
      </c>
      <c r="BJ145" s="474">
        <v>0</v>
      </c>
      <c r="BK145" s="263">
        <f t="shared" si="1467"/>
        <v>0</v>
      </c>
      <c r="BL145" s="474">
        <v>0</v>
      </c>
      <c r="BM145" s="263">
        <f t="shared" si="1468"/>
        <v>0</v>
      </c>
      <c r="BN145" s="474">
        <v>0</v>
      </c>
      <c r="BO145" s="263">
        <f t="shared" si="1469"/>
        <v>0</v>
      </c>
      <c r="BP145" s="474">
        <v>0</v>
      </c>
      <c r="BQ145" s="476">
        <f t="shared" si="1470"/>
        <v>0</v>
      </c>
      <c r="BR145" s="295">
        <f t="shared" si="1374"/>
        <v>0</v>
      </c>
    </row>
    <row r="146" spans="2:70" ht="18" hidden="1" customHeight="1" outlineLevel="2" thickTop="1" thickBot="1">
      <c r="B146" s="208" t="s">
        <v>420</v>
      </c>
      <c r="C146" s="260" t="str">
        <f>IF(VLOOKUP(B146,'Orçamento Detalhado'!$A$11:$I$529,4,)="","",(VLOOKUP(B146,'Orçamento Detalhado'!$A$11:$I$529,4,)))</f>
        <v/>
      </c>
      <c r="D146" s="261" t="str">
        <f>IF(B146="","",VLOOKUP($B146,'Orçamento Detalhado'!$A$11:$J$529,10,))</f>
        <v/>
      </c>
      <c r="E146" s="262">
        <f t="shared" si="1373"/>
        <v>0</v>
      </c>
      <c r="F146" s="478">
        <v>142</v>
      </c>
      <c r="G146" s="263">
        <f t="shared" si="1439"/>
        <v>0</v>
      </c>
      <c r="H146" s="264"/>
      <c r="I146" s="263">
        <f t="shared" si="1440"/>
        <v>0</v>
      </c>
      <c r="J146" s="474"/>
      <c r="K146" s="263">
        <f t="shared" si="1441"/>
        <v>0</v>
      </c>
      <c r="L146" s="474">
        <v>0</v>
      </c>
      <c r="M146" s="263">
        <f t="shared" si="1442"/>
        <v>0</v>
      </c>
      <c r="N146" s="474">
        <v>0</v>
      </c>
      <c r="O146" s="263">
        <f t="shared" si="1443"/>
        <v>0</v>
      </c>
      <c r="P146" s="474">
        <v>0</v>
      </c>
      <c r="Q146" s="263">
        <f t="shared" si="1444"/>
        <v>0</v>
      </c>
      <c r="R146" s="474">
        <v>0</v>
      </c>
      <c r="S146" s="263">
        <f t="shared" si="1445"/>
        <v>0</v>
      </c>
      <c r="T146" s="474">
        <v>0</v>
      </c>
      <c r="U146" s="263">
        <f t="shared" si="1446"/>
        <v>0</v>
      </c>
      <c r="V146" s="474">
        <v>0</v>
      </c>
      <c r="W146" s="263">
        <f t="shared" si="1447"/>
        <v>0</v>
      </c>
      <c r="X146" s="474">
        <v>0</v>
      </c>
      <c r="Y146" s="263">
        <f t="shared" si="1448"/>
        <v>0</v>
      </c>
      <c r="Z146" s="474">
        <v>0</v>
      </c>
      <c r="AA146" s="263">
        <f t="shared" si="1449"/>
        <v>0</v>
      </c>
      <c r="AB146" s="474"/>
      <c r="AC146" s="263">
        <f t="shared" si="1450"/>
        <v>0</v>
      </c>
      <c r="AD146" s="474"/>
      <c r="AE146" s="263">
        <f t="shared" si="1451"/>
        <v>0</v>
      </c>
      <c r="AF146" s="474"/>
      <c r="AG146" s="263">
        <f t="shared" si="1452"/>
        <v>0</v>
      </c>
      <c r="AH146" s="474"/>
      <c r="AI146" s="263">
        <f t="shared" si="1453"/>
        <v>0</v>
      </c>
      <c r="AJ146" s="474">
        <v>0</v>
      </c>
      <c r="AK146" s="263">
        <f t="shared" si="1454"/>
        <v>0</v>
      </c>
      <c r="AL146" s="474">
        <v>0</v>
      </c>
      <c r="AM146" s="263">
        <f t="shared" si="1455"/>
        <v>0</v>
      </c>
      <c r="AN146" s="474">
        <v>0</v>
      </c>
      <c r="AO146" s="263">
        <f t="shared" si="1456"/>
        <v>0</v>
      </c>
      <c r="AP146" s="474">
        <v>0</v>
      </c>
      <c r="AQ146" s="263">
        <f t="shared" si="1457"/>
        <v>0</v>
      </c>
      <c r="AR146" s="474">
        <v>0</v>
      </c>
      <c r="AS146" s="263">
        <f t="shared" si="1458"/>
        <v>0</v>
      </c>
      <c r="AT146" s="474">
        <v>0</v>
      </c>
      <c r="AU146" s="263">
        <f t="shared" si="1459"/>
        <v>0</v>
      </c>
      <c r="AV146" s="474">
        <v>0</v>
      </c>
      <c r="AW146" s="263">
        <f t="shared" si="1460"/>
        <v>0</v>
      </c>
      <c r="AX146" s="474">
        <v>0</v>
      </c>
      <c r="AY146" s="263">
        <f t="shared" si="1461"/>
        <v>0</v>
      </c>
      <c r="AZ146" s="474">
        <v>0</v>
      </c>
      <c r="BA146" s="263">
        <f t="shared" si="1462"/>
        <v>0</v>
      </c>
      <c r="BB146" s="474">
        <v>0</v>
      </c>
      <c r="BC146" s="263">
        <f t="shared" si="1463"/>
        <v>0</v>
      </c>
      <c r="BD146" s="474">
        <v>0</v>
      </c>
      <c r="BE146" s="263">
        <f t="shared" si="1464"/>
        <v>0</v>
      </c>
      <c r="BF146" s="474">
        <v>0</v>
      </c>
      <c r="BG146" s="263">
        <f t="shared" si="1465"/>
        <v>0</v>
      </c>
      <c r="BH146" s="474">
        <v>0</v>
      </c>
      <c r="BI146" s="263">
        <f t="shared" si="1466"/>
        <v>0</v>
      </c>
      <c r="BJ146" s="474">
        <v>0</v>
      </c>
      <c r="BK146" s="263">
        <f t="shared" si="1467"/>
        <v>0</v>
      </c>
      <c r="BL146" s="474">
        <v>0</v>
      </c>
      <c r="BM146" s="263">
        <f t="shared" si="1468"/>
        <v>0</v>
      </c>
      <c r="BN146" s="474">
        <v>0</v>
      </c>
      <c r="BO146" s="263">
        <f t="shared" si="1469"/>
        <v>0</v>
      </c>
      <c r="BP146" s="474">
        <v>0</v>
      </c>
      <c r="BQ146" s="476">
        <f t="shared" si="1470"/>
        <v>0</v>
      </c>
      <c r="BR146" s="295">
        <f t="shared" si="1374"/>
        <v>0</v>
      </c>
    </row>
    <row r="147" spans="2:70" ht="18" hidden="1" customHeight="1" outlineLevel="2" thickTop="1" thickBot="1">
      <c r="B147" s="208" t="s">
        <v>421</v>
      </c>
      <c r="C147" s="260" t="str">
        <f>IF(VLOOKUP(B147,'Orçamento Detalhado'!$A$11:$I$529,4,)="","",(VLOOKUP(B147,'Orçamento Detalhado'!$A$11:$I$529,4,)))</f>
        <v/>
      </c>
      <c r="D147" s="261" t="str">
        <f>IF(B147="","",VLOOKUP($B147,'Orçamento Detalhado'!$A$11:$J$529,10,))</f>
        <v/>
      </c>
      <c r="E147" s="262">
        <f t="shared" si="1373"/>
        <v>0</v>
      </c>
      <c r="F147" s="478">
        <v>143</v>
      </c>
      <c r="G147" s="263">
        <f t="shared" si="1439"/>
        <v>0</v>
      </c>
      <c r="H147" s="264"/>
      <c r="I147" s="263">
        <f t="shared" si="1440"/>
        <v>0</v>
      </c>
      <c r="J147" s="474"/>
      <c r="K147" s="263">
        <f t="shared" si="1441"/>
        <v>0</v>
      </c>
      <c r="L147" s="474">
        <v>0</v>
      </c>
      <c r="M147" s="263">
        <f t="shared" si="1442"/>
        <v>0</v>
      </c>
      <c r="N147" s="474">
        <v>0</v>
      </c>
      <c r="O147" s="263">
        <f t="shared" si="1443"/>
        <v>0</v>
      </c>
      <c r="P147" s="474">
        <v>0</v>
      </c>
      <c r="Q147" s="263">
        <f t="shared" si="1444"/>
        <v>0</v>
      </c>
      <c r="R147" s="474">
        <v>0</v>
      </c>
      <c r="S147" s="263">
        <f t="shared" si="1445"/>
        <v>0</v>
      </c>
      <c r="T147" s="474">
        <v>0</v>
      </c>
      <c r="U147" s="263">
        <f t="shared" si="1446"/>
        <v>0</v>
      </c>
      <c r="V147" s="474">
        <v>0</v>
      </c>
      <c r="W147" s="263">
        <f t="shared" si="1447"/>
        <v>0</v>
      </c>
      <c r="X147" s="474">
        <v>0</v>
      </c>
      <c r="Y147" s="263">
        <f t="shared" si="1448"/>
        <v>0</v>
      </c>
      <c r="Z147" s="474">
        <v>0</v>
      </c>
      <c r="AA147" s="263">
        <f t="shared" si="1449"/>
        <v>0</v>
      </c>
      <c r="AB147" s="474"/>
      <c r="AC147" s="263">
        <f t="shared" si="1450"/>
        <v>0</v>
      </c>
      <c r="AD147" s="474"/>
      <c r="AE147" s="263">
        <f t="shared" si="1451"/>
        <v>0</v>
      </c>
      <c r="AF147" s="474"/>
      <c r="AG147" s="263">
        <f t="shared" si="1452"/>
        <v>0</v>
      </c>
      <c r="AH147" s="474"/>
      <c r="AI147" s="263">
        <f t="shared" si="1453"/>
        <v>0</v>
      </c>
      <c r="AJ147" s="474">
        <v>0</v>
      </c>
      <c r="AK147" s="263">
        <f t="shared" si="1454"/>
        <v>0</v>
      </c>
      <c r="AL147" s="474">
        <v>0</v>
      </c>
      <c r="AM147" s="263">
        <f t="shared" si="1455"/>
        <v>0</v>
      </c>
      <c r="AN147" s="474">
        <v>0</v>
      </c>
      <c r="AO147" s="263">
        <f t="shared" si="1456"/>
        <v>0</v>
      </c>
      <c r="AP147" s="474">
        <v>0</v>
      </c>
      <c r="AQ147" s="263">
        <f t="shared" si="1457"/>
        <v>0</v>
      </c>
      <c r="AR147" s="474">
        <v>0</v>
      </c>
      <c r="AS147" s="263">
        <f t="shared" si="1458"/>
        <v>0</v>
      </c>
      <c r="AT147" s="474">
        <v>0</v>
      </c>
      <c r="AU147" s="263">
        <f t="shared" si="1459"/>
        <v>0</v>
      </c>
      <c r="AV147" s="474">
        <v>0</v>
      </c>
      <c r="AW147" s="263">
        <f t="shared" si="1460"/>
        <v>0</v>
      </c>
      <c r="AX147" s="474">
        <v>0</v>
      </c>
      <c r="AY147" s="263">
        <f t="shared" si="1461"/>
        <v>0</v>
      </c>
      <c r="AZ147" s="474">
        <v>0</v>
      </c>
      <c r="BA147" s="263">
        <f t="shared" si="1462"/>
        <v>0</v>
      </c>
      <c r="BB147" s="474">
        <v>0</v>
      </c>
      <c r="BC147" s="263">
        <f t="shared" si="1463"/>
        <v>0</v>
      </c>
      <c r="BD147" s="474">
        <v>0</v>
      </c>
      <c r="BE147" s="263">
        <f t="shared" si="1464"/>
        <v>0</v>
      </c>
      <c r="BF147" s="474">
        <v>0</v>
      </c>
      <c r="BG147" s="263">
        <f t="shared" si="1465"/>
        <v>0</v>
      </c>
      <c r="BH147" s="474">
        <v>0</v>
      </c>
      <c r="BI147" s="263">
        <f t="shared" si="1466"/>
        <v>0</v>
      </c>
      <c r="BJ147" s="474">
        <v>0</v>
      </c>
      <c r="BK147" s="263">
        <f t="shared" si="1467"/>
        <v>0</v>
      </c>
      <c r="BL147" s="474">
        <v>0</v>
      </c>
      <c r="BM147" s="263">
        <f t="shared" si="1468"/>
        <v>0</v>
      </c>
      <c r="BN147" s="474">
        <v>0</v>
      </c>
      <c r="BO147" s="263">
        <f t="shared" si="1469"/>
        <v>0</v>
      </c>
      <c r="BP147" s="474">
        <v>0</v>
      </c>
      <c r="BQ147" s="476">
        <f t="shared" si="1470"/>
        <v>0</v>
      </c>
      <c r="BR147" s="295">
        <f t="shared" si="1374"/>
        <v>0</v>
      </c>
    </row>
    <row r="148" spans="2:70" ht="18" hidden="1" customHeight="1" outlineLevel="2" thickTop="1" thickBot="1">
      <c r="B148" s="208" t="s">
        <v>422</v>
      </c>
      <c r="C148" s="260" t="str">
        <f>IF(VLOOKUP(B148,'Orçamento Detalhado'!$A$11:$I$529,4,)="","",(VLOOKUP(B148,'Orçamento Detalhado'!$A$11:$I$529,4,)))</f>
        <v/>
      </c>
      <c r="D148" s="261" t="str">
        <f>IF(B148="","",VLOOKUP($B148,'Orçamento Detalhado'!$A$11:$J$529,10,))</f>
        <v/>
      </c>
      <c r="E148" s="262">
        <f t="shared" si="1373"/>
        <v>0</v>
      </c>
      <c r="F148" s="478">
        <v>144</v>
      </c>
      <c r="G148" s="263">
        <f t="shared" ref="G148:G149" si="1471">IFERROR($D148*H148,0)</f>
        <v>0</v>
      </c>
      <c r="H148" s="264"/>
      <c r="I148" s="263">
        <f t="shared" ref="I148:I149" si="1472">IFERROR($D148*J148,0)</f>
        <v>0</v>
      </c>
      <c r="J148" s="474"/>
      <c r="K148" s="263">
        <f t="shared" ref="K148:K149" si="1473">IFERROR($D148*L148,0)</f>
        <v>0</v>
      </c>
      <c r="L148" s="474">
        <v>0</v>
      </c>
      <c r="M148" s="263">
        <f t="shared" ref="M148:M149" si="1474">IFERROR($D148*N148,0)</f>
        <v>0</v>
      </c>
      <c r="N148" s="474">
        <v>0</v>
      </c>
      <c r="O148" s="263">
        <f t="shared" ref="O148:O149" si="1475">IFERROR($D148*P148,0)</f>
        <v>0</v>
      </c>
      <c r="P148" s="474">
        <v>0</v>
      </c>
      <c r="Q148" s="263">
        <f t="shared" ref="Q148:Q149" si="1476">IFERROR($D148*R148,0)</f>
        <v>0</v>
      </c>
      <c r="R148" s="474">
        <v>0</v>
      </c>
      <c r="S148" s="263">
        <f t="shared" ref="S148:S149" si="1477">IFERROR($D148*T148,0)</f>
        <v>0</v>
      </c>
      <c r="T148" s="474">
        <v>0</v>
      </c>
      <c r="U148" s="263">
        <f t="shared" ref="U148:U149" si="1478">IFERROR($D148*V148,0)</f>
        <v>0</v>
      </c>
      <c r="V148" s="474">
        <v>0</v>
      </c>
      <c r="W148" s="263">
        <f t="shared" ref="W148:W149" si="1479">IFERROR($D148*X148,0)</f>
        <v>0</v>
      </c>
      <c r="X148" s="474">
        <v>0</v>
      </c>
      <c r="Y148" s="263">
        <f t="shared" ref="Y148:Y149" si="1480">IFERROR($D148*Z148,0)</f>
        <v>0</v>
      </c>
      <c r="Z148" s="474">
        <v>0</v>
      </c>
      <c r="AA148" s="263">
        <f t="shared" ref="AA148:AA149" si="1481">IFERROR($D148*AB148,0)</f>
        <v>0</v>
      </c>
      <c r="AB148" s="474"/>
      <c r="AC148" s="263">
        <f t="shared" ref="AC148:AC149" si="1482">IFERROR($D148*AD148,0)</f>
        <v>0</v>
      </c>
      <c r="AD148" s="474"/>
      <c r="AE148" s="263">
        <f t="shared" ref="AE148:AE149" si="1483">IFERROR($D148*AF148,0)</f>
        <v>0</v>
      </c>
      <c r="AF148" s="474"/>
      <c r="AG148" s="263">
        <f t="shared" ref="AG148:AG149" si="1484">IFERROR($D148*AH148,0)</f>
        <v>0</v>
      </c>
      <c r="AH148" s="474"/>
      <c r="AI148" s="263">
        <f t="shared" ref="AI148:AI149" si="1485">IFERROR($D148*AJ148,0)</f>
        <v>0</v>
      </c>
      <c r="AJ148" s="474">
        <v>0</v>
      </c>
      <c r="AK148" s="263">
        <f t="shared" ref="AK148:AK149" si="1486">IFERROR($D148*AL148,0)</f>
        <v>0</v>
      </c>
      <c r="AL148" s="474">
        <v>0</v>
      </c>
      <c r="AM148" s="263">
        <f t="shared" ref="AM148:AM149" si="1487">IFERROR($D148*AN148,0)</f>
        <v>0</v>
      </c>
      <c r="AN148" s="474">
        <v>0</v>
      </c>
      <c r="AO148" s="263">
        <f t="shared" ref="AO148:AO149" si="1488">IFERROR($D148*AP148,0)</f>
        <v>0</v>
      </c>
      <c r="AP148" s="474">
        <v>0</v>
      </c>
      <c r="AQ148" s="263">
        <f t="shared" ref="AQ148:AQ149" si="1489">IFERROR($D148*AR148,0)</f>
        <v>0</v>
      </c>
      <c r="AR148" s="474">
        <v>0</v>
      </c>
      <c r="AS148" s="263">
        <f t="shared" ref="AS148:AS149" si="1490">IFERROR($D148*AT148,0)</f>
        <v>0</v>
      </c>
      <c r="AT148" s="474">
        <v>0</v>
      </c>
      <c r="AU148" s="263">
        <f t="shared" ref="AU148:AU149" si="1491">IFERROR($D148*AV148,0)</f>
        <v>0</v>
      </c>
      <c r="AV148" s="474">
        <v>0</v>
      </c>
      <c r="AW148" s="263">
        <f t="shared" ref="AW148:AW149" si="1492">IFERROR($D148*AX148,0)</f>
        <v>0</v>
      </c>
      <c r="AX148" s="474">
        <v>0</v>
      </c>
      <c r="AY148" s="263">
        <f t="shared" ref="AY148:AY149" si="1493">IFERROR($D148*AZ148,0)</f>
        <v>0</v>
      </c>
      <c r="AZ148" s="474">
        <v>0</v>
      </c>
      <c r="BA148" s="263">
        <f t="shared" ref="BA148:BA149" si="1494">IFERROR($D148*BB148,0)</f>
        <v>0</v>
      </c>
      <c r="BB148" s="474">
        <v>0</v>
      </c>
      <c r="BC148" s="263">
        <f t="shared" ref="BC148:BC149" si="1495">IFERROR($D148*BD148,0)</f>
        <v>0</v>
      </c>
      <c r="BD148" s="474">
        <v>0</v>
      </c>
      <c r="BE148" s="263">
        <f t="shared" ref="BE148:BE149" si="1496">IFERROR($D148*BF148,0)</f>
        <v>0</v>
      </c>
      <c r="BF148" s="474">
        <v>0</v>
      </c>
      <c r="BG148" s="263">
        <f t="shared" ref="BG148:BG149" si="1497">IFERROR($D148*BH148,0)</f>
        <v>0</v>
      </c>
      <c r="BH148" s="474">
        <v>0</v>
      </c>
      <c r="BI148" s="263">
        <f t="shared" ref="BI148:BI149" si="1498">IFERROR($D148*BJ148,0)</f>
        <v>0</v>
      </c>
      <c r="BJ148" s="474">
        <v>0</v>
      </c>
      <c r="BK148" s="263">
        <f t="shared" ref="BK148:BK149" si="1499">IFERROR($D148*BL148,0)</f>
        <v>0</v>
      </c>
      <c r="BL148" s="474">
        <v>0</v>
      </c>
      <c r="BM148" s="263">
        <f t="shared" ref="BM148:BM149" si="1500">IFERROR($D148*BN148,0)</f>
        <v>0</v>
      </c>
      <c r="BN148" s="474">
        <v>0</v>
      </c>
      <c r="BO148" s="263">
        <f t="shared" ref="BO148:BO149" si="1501">IFERROR($D148*BP148,0)</f>
        <v>0</v>
      </c>
      <c r="BP148" s="474">
        <v>0</v>
      </c>
      <c r="BQ148" s="476">
        <f t="shared" ref="BQ148:BQ149" si="1502">SUM(BN148,BL148,BJ148,BH148,BF148,BD148,BB148,AZ148,AX148,AV148,AT148,AR148,AP148,AN148,AL148,AJ148,AH148,AF148,AD148,AB148,Z148,X148,V148,T148,R148,P148,N148,L148,J148,H148,BP148)</f>
        <v>0</v>
      </c>
      <c r="BR148" s="295">
        <f t="shared" si="1374"/>
        <v>0</v>
      </c>
    </row>
    <row r="149" spans="2:70" ht="18" hidden="1" customHeight="1" outlineLevel="2" thickTop="1" thickBot="1">
      <c r="B149" s="208" t="s">
        <v>423</v>
      </c>
      <c r="C149" s="260" t="str">
        <f>IF(VLOOKUP(B149,'Orçamento Detalhado'!$A$11:$I$529,4,)="","",(VLOOKUP(B149,'Orçamento Detalhado'!$A$11:$I$529,4,)))</f>
        <v/>
      </c>
      <c r="D149" s="261" t="str">
        <f>IF(B149="","",VLOOKUP($B149,'Orçamento Detalhado'!$A$11:$J$529,10,))</f>
        <v/>
      </c>
      <c r="E149" s="262">
        <f t="shared" si="1373"/>
        <v>0</v>
      </c>
      <c r="F149" s="478">
        <v>145</v>
      </c>
      <c r="G149" s="263">
        <f t="shared" si="1471"/>
        <v>0</v>
      </c>
      <c r="H149" s="264"/>
      <c r="I149" s="263">
        <f t="shared" si="1472"/>
        <v>0</v>
      </c>
      <c r="J149" s="474"/>
      <c r="K149" s="263">
        <f t="shared" si="1473"/>
        <v>0</v>
      </c>
      <c r="L149" s="474">
        <v>0</v>
      </c>
      <c r="M149" s="263">
        <f t="shared" si="1474"/>
        <v>0</v>
      </c>
      <c r="N149" s="474">
        <v>0</v>
      </c>
      <c r="O149" s="263">
        <f t="shared" si="1475"/>
        <v>0</v>
      </c>
      <c r="P149" s="474">
        <v>0</v>
      </c>
      <c r="Q149" s="263">
        <f t="shared" si="1476"/>
        <v>0</v>
      </c>
      <c r="R149" s="474">
        <v>0</v>
      </c>
      <c r="S149" s="263">
        <f t="shared" si="1477"/>
        <v>0</v>
      </c>
      <c r="T149" s="474">
        <v>0</v>
      </c>
      <c r="U149" s="263">
        <f t="shared" si="1478"/>
        <v>0</v>
      </c>
      <c r="V149" s="474">
        <v>0</v>
      </c>
      <c r="W149" s="263">
        <f t="shared" si="1479"/>
        <v>0</v>
      </c>
      <c r="X149" s="474">
        <v>0</v>
      </c>
      <c r="Y149" s="263">
        <f t="shared" si="1480"/>
        <v>0</v>
      </c>
      <c r="Z149" s="474">
        <v>0</v>
      </c>
      <c r="AA149" s="263">
        <f t="shared" si="1481"/>
        <v>0</v>
      </c>
      <c r="AB149" s="474"/>
      <c r="AC149" s="263">
        <f t="shared" si="1482"/>
        <v>0</v>
      </c>
      <c r="AD149" s="474"/>
      <c r="AE149" s="263">
        <f t="shared" si="1483"/>
        <v>0</v>
      </c>
      <c r="AF149" s="474"/>
      <c r="AG149" s="263">
        <f t="shared" si="1484"/>
        <v>0</v>
      </c>
      <c r="AH149" s="474"/>
      <c r="AI149" s="263">
        <f t="shared" si="1485"/>
        <v>0</v>
      </c>
      <c r="AJ149" s="474">
        <v>0</v>
      </c>
      <c r="AK149" s="263">
        <f t="shared" si="1486"/>
        <v>0</v>
      </c>
      <c r="AL149" s="474">
        <v>0</v>
      </c>
      <c r="AM149" s="263">
        <f t="shared" si="1487"/>
        <v>0</v>
      </c>
      <c r="AN149" s="474">
        <v>0</v>
      </c>
      <c r="AO149" s="263">
        <f t="shared" si="1488"/>
        <v>0</v>
      </c>
      <c r="AP149" s="474">
        <v>0</v>
      </c>
      <c r="AQ149" s="263">
        <f t="shared" si="1489"/>
        <v>0</v>
      </c>
      <c r="AR149" s="474">
        <v>0</v>
      </c>
      <c r="AS149" s="263">
        <f t="shared" si="1490"/>
        <v>0</v>
      </c>
      <c r="AT149" s="474">
        <v>0</v>
      </c>
      <c r="AU149" s="263">
        <f t="shared" si="1491"/>
        <v>0</v>
      </c>
      <c r="AV149" s="474">
        <v>0</v>
      </c>
      <c r="AW149" s="263">
        <f t="shared" si="1492"/>
        <v>0</v>
      </c>
      <c r="AX149" s="474">
        <v>0</v>
      </c>
      <c r="AY149" s="263">
        <f t="shared" si="1493"/>
        <v>0</v>
      </c>
      <c r="AZ149" s="474">
        <v>0</v>
      </c>
      <c r="BA149" s="263">
        <f t="shared" si="1494"/>
        <v>0</v>
      </c>
      <c r="BB149" s="474">
        <v>0</v>
      </c>
      <c r="BC149" s="263">
        <f t="shared" si="1495"/>
        <v>0</v>
      </c>
      <c r="BD149" s="474">
        <v>0</v>
      </c>
      <c r="BE149" s="263">
        <f t="shared" si="1496"/>
        <v>0</v>
      </c>
      <c r="BF149" s="474">
        <v>0</v>
      </c>
      <c r="BG149" s="263">
        <f t="shared" si="1497"/>
        <v>0</v>
      </c>
      <c r="BH149" s="474">
        <v>0</v>
      </c>
      <c r="BI149" s="263">
        <f t="shared" si="1498"/>
        <v>0</v>
      </c>
      <c r="BJ149" s="474">
        <v>0</v>
      </c>
      <c r="BK149" s="263">
        <f t="shared" si="1499"/>
        <v>0</v>
      </c>
      <c r="BL149" s="474">
        <v>0</v>
      </c>
      <c r="BM149" s="263">
        <f t="shared" si="1500"/>
        <v>0</v>
      </c>
      <c r="BN149" s="474">
        <v>0</v>
      </c>
      <c r="BO149" s="263">
        <f t="shared" si="1501"/>
        <v>0</v>
      </c>
      <c r="BP149" s="474">
        <v>0</v>
      </c>
      <c r="BQ149" s="476">
        <f t="shared" si="1502"/>
        <v>0</v>
      </c>
      <c r="BR149" s="295">
        <f t="shared" si="1374"/>
        <v>0</v>
      </c>
    </row>
    <row r="150" spans="2:70" ht="18" hidden="1" customHeight="1" outlineLevel="2" thickTop="1" thickBot="1">
      <c r="B150" s="208" t="s">
        <v>424</v>
      </c>
      <c r="C150" s="260" t="str">
        <f>IF(VLOOKUP(B150,'Orçamento Detalhado'!$A$11:$I$529,4,)="","",(VLOOKUP(B150,'Orçamento Detalhado'!$A$11:$I$529,4,)))</f>
        <v/>
      </c>
      <c r="D150" s="261" t="str">
        <f>IF(B150="","",VLOOKUP($B150,'Orçamento Detalhado'!$A$11:$J$529,10,))</f>
        <v/>
      </c>
      <c r="E150" s="262">
        <f t="shared" si="1373"/>
        <v>0</v>
      </c>
      <c r="F150" s="478">
        <v>146</v>
      </c>
      <c r="G150" s="263">
        <f t="shared" ref="G150" si="1503">IFERROR($D150*H150,0)</f>
        <v>0</v>
      </c>
      <c r="H150" s="264"/>
      <c r="I150" s="263">
        <f t="shared" ref="I150" si="1504">IFERROR($D150*J150,0)</f>
        <v>0</v>
      </c>
      <c r="J150" s="474"/>
      <c r="K150" s="263">
        <f t="shared" ref="K150" si="1505">IFERROR($D150*L150,0)</f>
        <v>0</v>
      </c>
      <c r="L150" s="474">
        <v>0</v>
      </c>
      <c r="M150" s="263">
        <f t="shared" ref="M150" si="1506">IFERROR($D150*N150,0)</f>
        <v>0</v>
      </c>
      <c r="N150" s="474">
        <v>0</v>
      </c>
      <c r="O150" s="263">
        <f t="shared" ref="O150" si="1507">IFERROR($D150*P150,0)</f>
        <v>0</v>
      </c>
      <c r="P150" s="474">
        <v>0</v>
      </c>
      <c r="Q150" s="263">
        <f t="shared" ref="Q150" si="1508">IFERROR($D150*R150,0)</f>
        <v>0</v>
      </c>
      <c r="R150" s="474">
        <v>0</v>
      </c>
      <c r="S150" s="263">
        <f t="shared" ref="S150" si="1509">IFERROR($D150*T150,0)</f>
        <v>0</v>
      </c>
      <c r="T150" s="474">
        <v>0</v>
      </c>
      <c r="U150" s="263">
        <f t="shared" ref="U150" si="1510">IFERROR($D150*V150,0)</f>
        <v>0</v>
      </c>
      <c r="V150" s="474">
        <v>0</v>
      </c>
      <c r="W150" s="263">
        <f t="shared" ref="W150" si="1511">IFERROR($D150*X150,0)</f>
        <v>0</v>
      </c>
      <c r="X150" s="474">
        <v>0</v>
      </c>
      <c r="Y150" s="263">
        <f t="shared" ref="Y150" si="1512">IFERROR($D150*Z150,0)</f>
        <v>0</v>
      </c>
      <c r="Z150" s="474">
        <v>0</v>
      </c>
      <c r="AA150" s="263">
        <f t="shared" ref="AA150" si="1513">IFERROR($D150*AB150,0)</f>
        <v>0</v>
      </c>
      <c r="AB150" s="474"/>
      <c r="AC150" s="263">
        <f t="shared" ref="AC150" si="1514">IFERROR($D150*AD150,0)</f>
        <v>0</v>
      </c>
      <c r="AD150" s="474"/>
      <c r="AE150" s="263">
        <f t="shared" ref="AE150" si="1515">IFERROR($D150*AF150,0)</f>
        <v>0</v>
      </c>
      <c r="AF150" s="474"/>
      <c r="AG150" s="263">
        <f t="shared" ref="AG150" si="1516">IFERROR($D150*AH150,0)</f>
        <v>0</v>
      </c>
      <c r="AH150" s="474"/>
      <c r="AI150" s="263">
        <f t="shared" ref="AI150" si="1517">IFERROR($D150*AJ150,0)</f>
        <v>0</v>
      </c>
      <c r="AJ150" s="474">
        <v>0</v>
      </c>
      <c r="AK150" s="263">
        <f t="shared" ref="AK150" si="1518">IFERROR($D150*AL150,0)</f>
        <v>0</v>
      </c>
      <c r="AL150" s="474">
        <v>0</v>
      </c>
      <c r="AM150" s="263">
        <f t="shared" ref="AM150" si="1519">IFERROR($D150*AN150,0)</f>
        <v>0</v>
      </c>
      <c r="AN150" s="474">
        <v>0</v>
      </c>
      <c r="AO150" s="263">
        <f t="shared" ref="AO150" si="1520">IFERROR($D150*AP150,0)</f>
        <v>0</v>
      </c>
      <c r="AP150" s="474">
        <v>0</v>
      </c>
      <c r="AQ150" s="263">
        <f t="shared" ref="AQ150" si="1521">IFERROR($D150*AR150,0)</f>
        <v>0</v>
      </c>
      <c r="AR150" s="474">
        <v>0</v>
      </c>
      <c r="AS150" s="263">
        <f t="shared" ref="AS150" si="1522">IFERROR($D150*AT150,0)</f>
        <v>0</v>
      </c>
      <c r="AT150" s="474">
        <v>0</v>
      </c>
      <c r="AU150" s="263">
        <f t="shared" ref="AU150" si="1523">IFERROR($D150*AV150,0)</f>
        <v>0</v>
      </c>
      <c r="AV150" s="474">
        <v>0</v>
      </c>
      <c r="AW150" s="263">
        <f t="shared" ref="AW150" si="1524">IFERROR($D150*AX150,0)</f>
        <v>0</v>
      </c>
      <c r="AX150" s="474">
        <v>0</v>
      </c>
      <c r="AY150" s="263">
        <f t="shared" ref="AY150" si="1525">IFERROR($D150*AZ150,0)</f>
        <v>0</v>
      </c>
      <c r="AZ150" s="474">
        <v>0</v>
      </c>
      <c r="BA150" s="263">
        <f t="shared" ref="BA150" si="1526">IFERROR($D150*BB150,0)</f>
        <v>0</v>
      </c>
      <c r="BB150" s="474">
        <v>0</v>
      </c>
      <c r="BC150" s="263">
        <f t="shared" ref="BC150" si="1527">IFERROR($D150*BD150,0)</f>
        <v>0</v>
      </c>
      <c r="BD150" s="474">
        <v>0</v>
      </c>
      <c r="BE150" s="263">
        <f t="shared" ref="BE150" si="1528">IFERROR($D150*BF150,0)</f>
        <v>0</v>
      </c>
      <c r="BF150" s="474">
        <v>0</v>
      </c>
      <c r="BG150" s="263">
        <f t="shared" ref="BG150" si="1529">IFERROR($D150*BH150,0)</f>
        <v>0</v>
      </c>
      <c r="BH150" s="474">
        <v>0</v>
      </c>
      <c r="BI150" s="263">
        <f t="shared" ref="BI150" si="1530">IFERROR($D150*BJ150,0)</f>
        <v>0</v>
      </c>
      <c r="BJ150" s="474">
        <v>0</v>
      </c>
      <c r="BK150" s="263">
        <f t="shared" ref="BK150" si="1531">IFERROR($D150*BL150,0)</f>
        <v>0</v>
      </c>
      <c r="BL150" s="474">
        <v>0</v>
      </c>
      <c r="BM150" s="263">
        <f t="shared" ref="BM150" si="1532">IFERROR($D150*BN150,0)</f>
        <v>0</v>
      </c>
      <c r="BN150" s="474">
        <v>0</v>
      </c>
      <c r="BO150" s="263">
        <f t="shared" ref="BO150" si="1533">IFERROR($D150*BP150,0)</f>
        <v>0</v>
      </c>
      <c r="BP150" s="474">
        <v>0</v>
      </c>
      <c r="BQ150" s="476">
        <f t="shared" ref="BQ150" si="1534">SUM(BN150,BL150,BJ150,BH150,BF150,BD150,BB150,AZ150,AX150,AV150,AT150,AR150,AP150,AN150,AL150,AJ150,AH150,AF150,AD150,AB150,Z150,X150,V150,T150,R150,P150,N150,L150,J150,H150,BP150)</f>
        <v>0</v>
      </c>
      <c r="BR150" s="295">
        <f t="shared" si="1374"/>
        <v>0</v>
      </c>
    </row>
    <row r="151" spans="2:70" ht="18" hidden="1" customHeight="1" outlineLevel="1" thickTop="1" thickBot="1">
      <c r="B151" s="246" t="s">
        <v>121</v>
      </c>
      <c r="C151" s="266" t="str">
        <f>IF(B151="","",VLOOKUP(B151,'Orçamento Detalhado'!$A$11:$I$529,4,))</f>
        <v>IMPERMEABILIZAÇÕES E TRATAMENTOS</v>
      </c>
      <c r="D151" s="249">
        <f>SUM(D152:D167)</f>
        <v>0</v>
      </c>
      <c r="E151" s="250">
        <f t="shared" si="1373"/>
        <v>0</v>
      </c>
      <c r="F151" s="478">
        <v>147</v>
      </c>
      <c r="G151" s="251">
        <f>SUM(G152:G167)</f>
        <v>0</v>
      </c>
      <c r="H151" s="252">
        <f>IFERROR(G151/$D151,0)</f>
        <v>0</v>
      </c>
      <c r="I151" s="251">
        <f>SUM(I152:I167)</f>
        <v>0</v>
      </c>
      <c r="J151" s="473">
        <f>IFERROR(I151/$D151,0)</f>
        <v>0</v>
      </c>
      <c r="K151" s="251">
        <f>SUM(K152:K167)</f>
        <v>0</v>
      </c>
      <c r="L151" s="473">
        <f>IFERROR(K151/$D151,0)</f>
        <v>0</v>
      </c>
      <c r="M151" s="251">
        <f>SUM(M152:M167)</f>
        <v>0</v>
      </c>
      <c r="N151" s="473">
        <f>IFERROR(M151/$D151,0)</f>
        <v>0</v>
      </c>
      <c r="O151" s="251">
        <f>SUM(O152:O167)</f>
        <v>0</v>
      </c>
      <c r="P151" s="473">
        <f>IFERROR(O151/$D151,0)</f>
        <v>0</v>
      </c>
      <c r="Q151" s="251">
        <f>SUM(Q152:Q167)</f>
        <v>0</v>
      </c>
      <c r="R151" s="473">
        <f>IFERROR(Q151/$D151,0)</f>
        <v>0</v>
      </c>
      <c r="S151" s="251">
        <f>SUM(S152:S167)</f>
        <v>0</v>
      </c>
      <c r="T151" s="473">
        <f>IFERROR(S151/$D151,0)</f>
        <v>0</v>
      </c>
      <c r="U151" s="251">
        <f>SUM(U152:U167)</f>
        <v>0</v>
      </c>
      <c r="V151" s="473">
        <f>IFERROR(U151/$D151,0)</f>
        <v>0</v>
      </c>
      <c r="W151" s="251">
        <f>SUM(W152:W167)</f>
        <v>0</v>
      </c>
      <c r="X151" s="473">
        <f>IFERROR(W151/$D151,0)</f>
        <v>0</v>
      </c>
      <c r="Y151" s="251">
        <f>SUM(Y152:Y167)</f>
        <v>0</v>
      </c>
      <c r="Z151" s="473">
        <f>IFERROR(Y151/$D151,0)</f>
        <v>0</v>
      </c>
      <c r="AA151" s="251">
        <f>SUM(AA152:AA167)</f>
        <v>0</v>
      </c>
      <c r="AB151" s="473">
        <f>IFERROR(AA151/$D151,0)</f>
        <v>0</v>
      </c>
      <c r="AC151" s="251">
        <f>SUM(AC152:AC167)</f>
        <v>0</v>
      </c>
      <c r="AD151" s="473">
        <f>IFERROR(AC151/$D151,0)</f>
        <v>0</v>
      </c>
      <c r="AE151" s="251">
        <f>SUM(AE152:AE167)</f>
        <v>0</v>
      </c>
      <c r="AF151" s="473">
        <f>IFERROR(AE151/$D151,0)</f>
        <v>0</v>
      </c>
      <c r="AG151" s="251">
        <f>SUM(AG152:AG167)</f>
        <v>0</v>
      </c>
      <c r="AH151" s="473">
        <f>IFERROR(AG151/$D151,0)</f>
        <v>0</v>
      </c>
      <c r="AI151" s="251">
        <f>SUM(AI152:AI167)</f>
        <v>0</v>
      </c>
      <c r="AJ151" s="473">
        <f>IFERROR(AI151/$D151,0)</f>
        <v>0</v>
      </c>
      <c r="AK151" s="251">
        <f>SUM(AK152:AK167)</f>
        <v>0</v>
      </c>
      <c r="AL151" s="473">
        <f>IFERROR(AK151/$D151,0)</f>
        <v>0</v>
      </c>
      <c r="AM151" s="251">
        <f>SUM(AM152:AM167)</f>
        <v>0</v>
      </c>
      <c r="AN151" s="473">
        <f>IFERROR(AM151/$D151,0)</f>
        <v>0</v>
      </c>
      <c r="AO151" s="251">
        <f>SUM(AO152:AO167)</f>
        <v>0</v>
      </c>
      <c r="AP151" s="473">
        <f>IFERROR(AO151/$D151,0)</f>
        <v>0</v>
      </c>
      <c r="AQ151" s="251">
        <f>SUM(AQ152:AQ167)</f>
        <v>0</v>
      </c>
      <c r="AR151" s="473">
        <f>IFERROR(AQ151/$D151,0)</f>
        <v>0</v>
      </c>
      <c r="AS151" s="251">
        <f>SUM(AS152:AS167)</f>
        <v>0</v>
      </c>
      <c r="AT151" s="473">
        <f>IFERROR(AS151/$D151,0)</f>
        <v>0</v>
      </c>
      <c r="AU151" s="251">
        <f>SUM(AU152:AU167)</f>
        <v>0</v>
      </c>
      <c r="AV151" s="473">
        <f>IFERROR(AU151/$D151,0)</f>
        <v>0</v>
      </c>
      <c r="AW151" s="251">
        <f>SUM(AW152:AW167)</f>
        <v>0</v>
      </c>
      <c r="AX151" s="473">
        <f>IFERROR(AW151/$D151,0)</f>
        <v>0</v>
      </c>
      <c r="AY151" s="251">
        <f>SUM(AY152:AY167)</f>
        <v>0</v>
      </c>
      <c r="AZ151" s="473">
        <f>IFERROR(AY151/$D151,0)</f>
        <v>0</v>
      </c>
      <c r="BA151" s="251">
        <f>SUM(BA152:BA167)</f>
        <v>0</v>
      </c>
      <c r="BB151" s="473">
        <f>IFERROR(BA151/$D151,0)</f>
        <v>0</v>
      </c>
      <c r="BC151" s="251">
        <f>SUM(BC152:BC167)</f>
        <v>0</v>
      </c>
      <c r="BD151" s="473">
        <f>IFERROR(BC151/$D151,0)</f>
        <v>0</v>
      </c>
      <c r="BE151" s="251">
        <f>SUM(BE152:BE167)</f>
        <v>0</v>
      </c>
      <c r="BF151" s="473">
        <f>IFERROR(BE151/$D151,0)</f>
        <v>0</v>
      </c>
      <c r="BG151" s="251">
        <f>SUM(BG152:BG167)</f>
        <v>0</v>
      </c>
      <c r="BH151" s="473">
        <f>IFERROR(BG151/$D151,0)</f>
        <v>0</v>
      </c>
      <c r="BI151" s="251">
        <f>SUM(BI152:BI167)</f>
        <v>0</v>
      </c>
      <c r="BJ151" s="473">
        <f>IFERROR(BI151/$D151,0)</f>
        <v>0</v>
      </c>
      <c r="BK151" s="251">
        <f>SUM(BK152:BK167)</f>
        <v>0</v>
      </c>
      <c r="BL151" s="473">
        <f>IFERROR(BK151/$D151,0)</f>
        <v>0</v>
      </c>
      <c r="BM151" s="251">
        <f>SUM(BM152:BM167)</f>
        <v>0</v>
      </c>
      <c r="BN151" s="473">
        <f>IFERROR(BM151/$D151,0)</f>
        <v>0</v>
      </c>
      <c r="BO151" s="251">
        <f>SUM(BO152:BO167)</f>
        <v>0</v>
      </c>
      <c r="BP151" s="473">
        <f>IFERROR(BO151/$D151,0)</f>
        <v>0</v>
      </c>
      <c r="BQ151" s="476">
        <f t="shared" si="979"/>
        <v>0</v>
      </c>
      <c r="BR151" s="295">
        <f t="shared" si="1374"/>
        <v>0</v>
      </c>
    </row>
    <row r="152" spans="2:70" ht="18" hidden="1" customHeight="1" outlineLevel="2" thickTop="1" thickBot="1">
      <c r="B152" s="208" t="s">
        <v>426</v>
      </c>
      <c r="C152" s="260" t="str">
        <f>IF(VLOOKUP(B152,'Orçamento Detalhado'!$A$11:$I$529,4,)="","",(VLOOKUP(B152,'Orçamento Detalhado'!$A$11:$I$529,4,)))</f>
        <v>Terraços e Coberturas</v>
      </c>
      <c r="D152" s="261" t="str">
        <f>IF(B152="","",VLOOKUP($B152,'Orçamento Detalhado'!$A$11:$J$529,10,))</f>
        <v/>
      </c>
      <c r="E152" s="262">
        <f t="shared" si="1373"/>
        <v>0</v>
      </c>
      <c r="F152" s="478">
        <v>148</v>
      </c>
      <c r="G152" s="263">
        <f t="shared" ref="G152:G164" si="1535">IFERROR($D152*H152,0)</f>
        <v>0</v>
      </c>
      <c r="H152" s="264"/>
      <c r="I152" s="263">
        <f t="shared" ref="I152:I164" si="1536">IFERROR($D152*J152,0)</f>
        <v>0</v>
      </c>
      <c r="J152" s="474"/>
      <c r="K152" s="263">
        <f t="shared" ref="K152:K164" si="1537">IFERROR($D152*L152,0)</f>
        <v>0</v>
      </c>
      <c r="L152" s="474">
        <v>0</v>
      </c>
      <c r="M152" s="263">
        <f t="shared" ref="M152:M164" si="1538">IFERROR($D152*N152,0)</f>
        <v>0</v>
      </c>
      <c r="N152" s="474">
        <v>0</v>
      </c>
      <c r="O152" s="263">
        <f t="shared" ref="O152:O164" si="1539">IFERROR($D152*P152,0)</f>
        <v>0</v>
      </c>
      <c r="P152" s="474">
        <v>0</v>
      </c>
      <c r="Q152" s="263">
        <f t="shared" ref="Q152:Q164" si="1540">IFERROR($D152*R152,0)</f>
        <v>0</v>
      </c>
      <c r="R152" s="474">
        <v>0</v>
      </c>
      <c r="S152" s="263">
        <f t="shared" ref="S152:S164" si="1541">IFERROR($D152*T152,0)</f>
        <v>0</v>
      </c>
      <c r="T152" s="474">
        <v>0</v>
      </c>
      <c r="U152" s="263">
        <f t="shared" ref="U152:U164" si="1542">IFERROR($D152*V152,0)</f>
        <v>0</v>
      </c>
      <c r="V152" s="474">
        <v>0</v>
      </c>
      <c r="W152" s="263">
        <f t="shared" ref="W152:W164" si="1543">IFERROR($D152*X152,0)</f>
        <v>0</v>
      </c>
      <c r="X152" s="474">
        <v>0</v>
      </c>
      <c r="Y152" s="263">
        <f t="shared" ref="Y152:Y164" si="1544">IFERROR($D152*Z152,0)</f>
        <v>0</v>
      </c>
      <c r="Z152" s="474">
        <v>0</v>
      </c>
      <c r="AA152" s="263">
        <f t="shared" ref="AA152:AA164" si="1545">IFERROR($D152*AB152,0)</f>
        <v>0</v>
      </c>
      <c r="AB152" s="474">
        <v>0</v>
      </c>
      <c r="AC152" s="263">
        <f t="shared" ref="AC152:AC164" si="1546">IFERROR($D152*AD152,0)</f>
        <v>0</v>
      </c>
      <c r="AD152" s="474">
        <v>0</v>
      </c>
      <c r="AE152" s="263">
        <f t="shared" ref="AE152:AE164" si="1547">IFERROR($D152*AF152,0)</f>
        <v>0</v>
      </c>
      <c r="AF152" s="474">
        <v>0</v>
      </c>
      <c r="AG152" s="263">
        <f t="shared" ref="AG152:AG164" si="1548">IFERROR($D152*AH152,0)</f>
        <v>0</v>
      </c>
      <c r="AH152" s="474"/>
      <c r="AI152" s="263">
        <f t="shared" ref="AI152:AI164" si="1549">IFERROR($D152*AJ152,0)</f>
        <v>0</v>
      </c>
      <c r="AJ152" s="474">
        <v>0</v>
      </c>
      <c r="AK152" s="263">
        <f t="shared" ref="AK152:AK164" si="1550">IFERROR($D152*AL152,0)</f>
        <v>0</v>
      </c>
      <c r="AL152" s="474">
        <v>0</v>
      </c>
      <c r="AM152" s="263">
        <f t="shared" ref="AM152:AM164" si="1551">IFERROR($D152*AN152,0)</f>
        <v>0</v>
      </c>
      <c r="AN152" s="474">
        <v>0</v>
      </c>
      <c r="AO152" s="263">
        <f t="shared" ref="AO152:AO164" si="1552">IFERROR($D152*AP152,0)</f>
        <v>0</v>
      </c>
      <c r="AP152" s="474">
        <v>0</v>
      </c>
      <c r="AQ152" s="263">
        <f t="shared" ref="AQ152:AQ164" si="1553">IFERROR($D152*AR152,0)</f>
        <v>0</v>
      </c>
      <c r="AR152" s="474">
        <v>0</v>
      </c>
      <c r="AS152" s="263">
        <f t="shared" ref="AS152:AS164" si="1554">IFERROR($D152*AT152,0)</f>
        <v>0</v>
      </c>
      <c r="AT152" s="474">
        <v>0</v>
      </c>
      <c r="AU152" s="263">
        <f t="shared" ref="AU152:AU164" si="1555">IFERROR($D152*AV152,0)</f>
        <v>0</v>
      </c>
      <c r="AV152" s="474">
        <v>0</v>
      </c>
      <c r="AW152" s="263">
        <f t="shared" ref="AW152:AW164" si="1556">IFERROR($D152*AX152,0)</f>
        <v>0</v>
      </c>
      <c r="AX152" s="474">
        <v>0</v>
      </c>
      <c r="AY152" s="263">
        <f t="shared" ref="AY152:AY164" si="1557">IFERROR($D152*AZ152,0)</f>
        <v>0</v>
      </c>
      <c r="AZ152" s="474">
        <v>0</v>
      </c>
      <c r="BA152" s="263">
        <f t="shared" ref="BA152:BA164" si="1558">IFERROR($D152*BB152,0)</f>
        <v>0</v>
      </c>
      <c r="BB152" s="474">
        <v>0</v>
      </c>
      <c r="BC152" s="263">
        <f t="shared" ref="BC152:BC164" si="1559">IFERROR($D152*BD152,0)</f>
        <v>0</v>
      </c>
      <c r="BD152" s="474">
        <v>0</v>
      </c>
      <c r="BE152" s="263">
        <f t="shared" ref="BE152:BE164" si="1560">IFERROR($D152*BF152,0)</f>
        <v>0</v>
      </c>
      <c r="BF152" s="474">
        <v>0</v>
      </c>
      <c r="BG152" s="263">
        <f t="shared" ref="BG152:BG164" si="1561">IFERROR($D152*BH152,0)</f>
        <v>0</v>
      </c>
      <c r="BH152" s="474">
        <v>0</v>
      </c>
      <c r="BI152" s="263">
        <f t="shared" ref="BI152:BI164" si="1562">IFERROR($D152*BJ152,0)</f>
        <v>0</v>
      </c>
      <c r="BJ152" s="474">
        <v>0</v>
      </c>
      <c r="BK152" s="263">
        <f t="shared" ref="BK152:BK164" si="1563">IFERROR($D152*BL152,0)</f>
        <v>0</v>
      </c>
      <c r="BL152" s="474">
        <v>0</v>
      </c>
      <c r="BM152" s="263">
        <f t="shared" ref="BM152:BM164" si="1564">IFERROR($D152*BN152,0)</f>
        <v>0</v>
      </c>
      <c r="BN152" s="474">
        <v>0</v>
      </c>
      <c r="BO152" s="263">
        <f t="shared" ref="BO152:BO164" si="1565">IFERROR($D152*BP152,0)</f>
        <v>0</v>
      </c>
      <c r="BP152" s="474">
        <v>0</v>
      </c>
      <c r="BQ152" s="476">
        <f t="shared" si="979"/>
        <v>0</v>
      </c>
      <c r="BR152" s="295">
        <f t="shared" si="1374"/>
        <v>0</v>
      </c>
    </row>
    <row r="153" spans="2:70" ht="18" hidden="1" customHeight="1" outlineLevel="2" thickTop="1" thickBot="1">
      <c r="B153" s="208" t="s">
        <v>428</v>
      </c>
      <c r="C153" s="260" t="str">
        <f>IF(VLOOKUP(B153,'Orçamento Detalhado'!$A$11:$I$529,4,)="","",(VLOOKUP(B153,'Orçamento Detalhado'!$A$11:$I$529,4,)))</f>
        <v>Calhas</v>
      </c>
      <c r="D153" s="261" t="str">
        <f>IF(B153="","",VLOOKUP($B153,'Orçamento Detalhado'!$A$11:$J$529,10,))</f>
        <v/>
      </c>
      <c r="E153" s="262">
        <f t="shared" si="1373"/>
        <v>0</v>
      </c>
      <c r="F153" s="478">
        <v>149</v>
      </c>
      <c r="G153" s="263">
        <f t="shared" si="1535"/>
        <v>0</v>
      </c>
      <c r="H153" s="264"/>
      <c r="I153" s="263">
        <f t="shared" si="1536"/>
        <v>0</v>
      </c>
      <c r="J153" s="474"/>
      <c r="K153" s="263">
        <f t="shared" si="1537"/>
        <v>0</v>
      </c>
      <c r="L153" s="474">
        <v>0</v>
      </c>
      <c r="M153" s="263">
        <f t="shared" si="1538"/>
        <v>0</v>
      </c>
      <c r="N153" s="474">
        <v>0</v>
      </c>
      <c r="O153" s="263">
        <f t="shared" si="1539"/>
        <v>0</v>
      </c>
      <c r="P153" s="474">
        <v>0</v>
      </c>
      <c r="Q153" s="263">
        <f t="shared" si="1540"/>
        <v>0</v>
      </c>
      <c r="R153" s="474">
        <v>0</v>
      </c>
      <c r="S153" s="263">
        <f t="shared" si="1541"/>
        <v>0</v>
      </c>
      <c r="T153" s="474">
        <v>0</v>
      </c>
      <c r="U153" s="263">
        <f t="shared" si="1542"/>
        <v>0</v>
      </c>
      <c r="V153" s="474">
        <v>0</v>
      </c>
      <c r="W153" s="263">
        <f t="shared" si="1543"/>
        <v>0</v>
      </c>
      <c r="X153" s="474">
        <v>0</v>
      </c>
      <c r="Y153" s="263">
        <f t="shared" si="1544"/>
        <v>0</v>
      </c>
      <c r="Z153" s="474">
        <v>0</v>
      </c>
      <c r="AA153" s="263">
        <f t="shared" si="1545"/>
        <v>0</v>
      </c>
      <c r="AB153" s="474"/>
      <c r="AC153" s="263">
        <f t="shared" si="1546"/>
        <v>0</v>
      </c>
      <c r="AD153" s="474"/>
      <c r="AE153" s="263">
        <f t="shared" si="1547"/>
        <v>0</v>
      </c>
      <c r="AF153" s="474">
        <v>0</v>
      </c>
      <c r="AG153" s="263">
        <f t="shared" si="1548"/>
        <v>0</v>
      </c>
      <c r="AH153" s="474"/>
      <c r="AI153" s="263">
        <f t="shared" si="1549"/>
        <v>0</v>
      </c>
      <c r="AJ153" s="474">
        <v>0</v>
      </c>
      <c r="AK153" s="263">
        <f t="shared" si="1550"/>
        <v>0</v>
      </c>
      <c r="AL153" s="474">
        <v>0</v>
      </c>
      <c r="AM153" s="263">
        <f t="shared" si="1551"/>
        <v>0</v>
      </c>
      <c r="AN153" s="474">
        <v>0</v>
      </c>
      <c r="AO153" s="263">
        <f t="shared" si="1552"/>
        <v>0</v>
      </c>
      <c r="AP153" s="474">
        <v>0</v>
      </c>
      <c r="AQ153" s="263">
        <f t="shared" si="1553"/>
        <v>0</v>
      </c>
      <c r="AR153" s="474">
        <v>0</v>
      </c>
      <c r="AS153" s="263">
        <f t="shared" si="1554"/>
        <v>0</v>
      </c>
      <c r="AT153" s="474">
        <v>0</v>
      </c>
      <c r="AU153" s="263">
        <f t="shared" si="1555"/>
        <v>0</v>
      </c>
      <c r="AV153" s="474">
        <v>0</v>
      </c>
      <c r="AW153" s="263">
        <f t="shared" si="1556"/>
        <v>0</v>
      </c>
      <c r="AX153" s="474">
        <v>0</v>
      </c>
      <c r="AY153" s="263">
        <f t="shared" si="1557"/>
        <v>0</v>
      </c>
      <c r="AZ153" s="474">
        <v>0</v>
      </c>
      <c r="BA153" s="263">
        <f t="shared" si="1558"/>
        <v>0</v>
      </c>
      <c r="BB153" s="474">
        <v>0</v>
      </c>
      <c r="BC153" s="263">
        <f t="shared" si="1559"/>
        <v>0</v>
      </c>
      <c r="BD153" s="474">
        <v>0</v>
      </c>
      <c r="BE153" s="263">
        <f t="shared" si="1560"/>
        <v>0</v>
      </c>
      <c r="BF153" s="474">
        <v>0</v>
      </c>
      <c r="BG153" s="263">
        <f t="shared" si="1561"/>
        <v>0</v>
      </c>
      <c r="BH153" s="474">
        <v>0</v>
      </c>
      <c r="BI153" s="263">
        <f t="shared" si="1562"/>
        <v>0</v>
      </c>
      <c r="BJ153" s="474">
        <v>0</v>
      </c>
      <c r="BK153" s="263">
        <f t="shared" si="1563"/>
        <v>0</v>
      </c>
      <c r="BL153" s="474">
        <v>0</v>
      </c>
      <c r="BM153" s="263">
        <f t="shared" si="1564"/>
        <v>0</v>
      </c>
      <c r="BN153" s="474">
        <v>0</v>
      </c>
      <c r="BO153" s="263">
        <f t="shared" si="1565"/>
        <v>0</v>
      </c>
      <c r="BP153" s="474">
        <v>0</v>
      </c>
      <c r="BQ153" s="476">
        <f t="shared" si="979"/>
        <v>0</v>
      </c>
      <c r="BR153" s="295">
        <f t="shared" si="1374"/>
        <v>0</v>
      </c>
    </row>
    <row r="154" spans="2:70" ht="18" hidden="1" customHeight="1" outlineLevel="2" thickTop="1" thickBot="1">
      <c r="B154" s="208" t="s">
        <v>431</v>
      </c>
      <c r="C154" s="260" t="str">
        <f>IF(VLOOKUP(B154,'Orçamento Detalhado'!$A$11:$I$529,4,)="","",(VLOOKUP(B154,'Orçamento Detalhado'!$A$11:$I$529,4,)))</f>
        <v>Caixa D'água</v>
      </c>
      <c r="D154" s="261" t="str">
        <f>IF(B154="","",VLOOKUP($B154,'Orçamento Detalhado'!$A$11:$J$529,10,))</f>
        <v/>
      </c>
      <c r="E154" s="262">
        <f t="shared" si="1373"/>
        <v>0</v>
      </c>
      <c r="F154" s="478">
        <v>150</v>
      </c>
      <c r="G154" s="263">
        <f t="shared" si="1535"/>
        <v>0</v>
      </c>
      <c r="H154" s="264"/>
      <c r="I154" s="263">
        <f t="shared" si="1536"/>
        <v>0</v>
      </c>
      <c r="J154" s="474"/>
      <c r="K154" s="263">
        <f t="shared" si="1537"/>
        <v>0</v>
      </c>
      <c r="L154" s="474">
        <v>0</v>
      </c>
      <c r="M154" s="263">
        <f t="shared" si="1538"/>
        <v>0</v>
      </c>
      <c r="N154" s="474">
        <v>0</v>
      </c>
      <c r="O154" s="263">
        <f t="shared" si="1539"/>
        <v>0</v>
      </c>
      <c r="P154" s="474">
        <v>0</v>
      </c>
      <c r="Q154" s="263">
        <f t="shared" si="1540"/>
        <v>0</v>
      </c>
      <c r="R154" s="474">
        <v>0</v>
      </c>
      <c r="S154" s="263">
        <f t="shared" si="1541"/>
        <v>0</v>
      </c>
      <c r="T154" s="474">
        <v>0</v>
      </c>
      <c r="U154" s="263">
        <f t="shared" si="1542"/>
        <v>0</v>
      </c>
      <c r="V154" s="474">
        <v>0</v>
      </c>
      <c r="W154" s="263">
        <f t="shared" si="1543"/>
        <v>0</v>
      </c>
      <c r="X154" s="474">
        <v>0</v>
      </c>
      <c r="Y154" s="263">
        <f t="shared" si="1544"/>
        <v>0</v>
      </c>
      <c r="Z154" s="474">
        <v>0</v>
      </c>
      <c r="AA154" s="263">
        <f t="shared" si="1545"/>
        <v>0</v>
      </c>
      <c r="AB154" s="474"/>
      <c r="AC154" s="263">
        <f t="shared" si="1546"/>
        <v>0</v>
      </c>
      <c r="AD154" s="474"/>
      <c r="AE154" s="263">
        <f t="shared" si="1547"/>
        <v>0</v>
      </c>
      <c r="AF154" s="474">
        <v>0</v>
      </c>
      <c r="AG154" s="263">
        <f t="shared" si="1548"/>
        <v>0</v>
      </c>
      <c r="AH154" s="474"/>
      <c r="AI154" s="263">
        <f t="shared" si="1549"/>
        <v>0</v>
      </c>
      <c r="AJ154" s="474">
        <v>0</v>
      </c>
      <c r="AK154" s="263">
        <f t="shared" si="1550"/>
        <v>0</v>
      </c>
      <c r="AL154" s="474">
        <v>0</v>
      </c>
      <c r="AM154" s="263">
        <f t="shared" si="1551"/>
        <v>0</v>
      </c>
      <c r="AN154" s="474">
        <v>0</v>
      </c>
      <c r="AO154" s="263">
        <f t="shared" si="1552"/>
        <v>0</v>
      </c>
      <c r="AP154" s="474">
        <v>0</v>
      </c>
      <c r="AQ154" s="263">
        <f t="shared" si="1553"/>
        <v>0</v>
      </c>
      <c r="AR154" s="474">
        <v>0</v>
      </c>
      <c r="AS154" s="263">
        <f t="shared" si="1554"/>
        <v>0</v>
      </c>
      <c r="AT154" s="474">
        <v>0</v>
      </c>
      <c r="AU154" s="263">
        <f t="shared" si="1555"/>
        <v>0</v>
      </c>
      <c r="AV154" s="474">
        <v>0</v>
      </c>
      <c r="AW154" s="263">
        <f t="shared" si="1556"/>
        <v>0</v>
      </c>
      <c r="AX154" s="474">
        <v>0</v>
      </c>
      <c r="AY154" s="263">
        <f t="shared" si="1557"/>
        <v>0</v>
      </c>
      <c r="AZ154" s="474">
        <v>0</v>
      </c>
      <c r="BA154" s="263">
        <f t="shared" si="1558"/>
        <v>0</v>
      </c>
      <c r="BB154" s="474">
        <v>0</v>
      </c>
      <c r="BC154" s="263">
        <f t="shared" si="1559"/>
        <v>0</v>
      </c>
      <c r="BD154" s="474">
        <v>0</v>
      </c>
      <c r="BE154" s="263">
        <f t="shared" si="1560"/>
        <v>0</v>
      </c>
      <c r="BF154" s="474">
        <v>0</v>
      </c>
      <c r="BG154" s="263">
        <f t="shared" si="1561"/>
        <v>0</v>
      </c>
      <c r="BH154" s="474">
        <v>0</v>
      </c>
      <c r="BI154" s="263">
        <f t="shared" si="1562"/>
        <v>0</v>
      </c>
      <c r="BJ154" s="474">
        <v>0</v>
      </c>
      <c r="BK154" s="263">
        <f t="shared" si="1563"/>
        <v>0</v>
      </c>
      <c r="BL154" s="474">
        <v>0</v>
      </c>
      <c r="BM154" s="263">
        <f t="shared" si="1564"/>
        <v>0</v>
      </c>
      <c r="BN154" s="474">
        <v>0</v>
      </c>
      <c r="BO154" s="263">
        <f t="shared" si="1565"/>
        <v>0</v>
      </c>
      <c r="BP154" s="474">
        <v>0</v>
      </c>
      <c r="BQ154" s="476">
        <f t="shared" si="979"/>
        <v>0</v>
      </c>
      <c r="BR154" s="295">
        <f t="shared" si="1374"/>
        <v>0</v>
      </c>
    </row>
    <row r="155" spans="2:70" ht="18" hidden="1" customHeight="1" outlineLevel="2" thickTop="1" thickBot="1">
      <c r="B155" s="208" t="s">
        <v>433</v>
      </c>
      <c r="C155" s="260" t="str">
        <f>IF(VLOOKUP(B155,'Orçamento Detalhado'!$A$11:$I$529,4,)="","",(VLOOKUP(B155,'Orçamento Detalhado'!$A$11:$I$529,4,)))</f>
        <v>Pisos e paredes de Sub-solo</v>
      </c>
      <c r="D155" s="261" t="str">
        <f>IF(B155="","",VLOOKUP($B155,'Orçamento Detalhado'!$A$11:$J$529,10,))</f>
        <v/>
      </c>
      <c r="E155" s="262">
        <f t="shared" si="1373"/>
        <v>0</v>
      </c>
      <c r="F155" s="478">
        <v>151</v>
      </c>
      <c r="G155" s="263">
        <f t="shared" si="1535"/>
        <v>0</v>
      </c>
      <c r="H155" s="264"/>
      <c r="I155" s="263">
        <f t="shared" si="1536"/>
        <v>0</v>
      </c>
      <c r="J155" s="474"/>
      <c r="K155" s="263">
        <f t="shared" si="1537"/>
        <v>0</v>
      </c>
      <c r="L155" s="474">
        <v>0</v>
      </c>
      <c r="M155" s="263">
        <f t="shared" si="1538"/>
        <v>0</v>
      </c>
      <c r="N155" s="474">
        <v>0</v>
      </c>
      <c r="O155" s="263">
        <f t="shared" si="1539"/>
        <v>0</v>
      </c>
      <c r="P155" s="474">
        <v>0</v>
      </c>
      <c r="Q155" s="263">
        <f t="shared" si="1540"/>
        <v>0</v>
      </c>
      <c r="R155" s="474">
        <v>0</v>
      </c>
      <c r="S155" s="263">
        <f t="shared" si="1541"/>
        <v>0</v>
      </c>
      <c r="T155" s="474">
        <v>0</v>
      </c>
      <c r="U155" s="263">
        <f t="shared" si="1542"/>
        <v>0</v>
      </c>
      <c r="V155" s="474">
        <v>0</v>
      </c>
      <c r="W155" s="263">
        <f t="shared" si="1543"/>
        <v>0</v>
      </c>
      <c r="X155" s="474">
        <v>0</v>
      </c>
      <c r="Y155" s="263">
        <f t="shared" si="1544"/>
        <v>0</v>
      </c>
      <c r="Z155" s="474">
        <v>0</v>
      </c>
      <c r="AA155" s="263">
        <f t="shared" si="1545"/>
        <v>0</v>
      </c>
      <c r="AB155" s="474"/>
      <c r="AC155" s="263">
        <f t="shared" si="1546"/>
        <v>0</v>
      </c>
      <c r="AD155" s="474"/>
      <c r="AE155" s="263">
        <f t="shared" si="1547"/>
        <v>0</v>
      </c>
      <c r="AF155" s="474"/>
      <c r="AG155" s="263">
        <f t="shared" si="1548"/>
        <v>0</v>
      </c>
      <c r="AH155" s="474"/>
      <c r="AI155" s="263">
        <f t="shared" si="1549"/>
        <v>0</v>
      </c>
      <c r="AJ155" s="474">
        <v>0</v>
      </c>
      <c r="AK155" s="263">
        <f t="shared" si="1550"/>
        <v>0</v>
      </c>
      <c r="AL155" s="474">
        <v>0</v>
      </c>
      <c r="AM155" s="263">
        <f t="shared" si="1551"/>
        <v>0</v>
      </c>
      <c r="AN155" s="474">
        <v>0</v>
      </c>
      <c r="AO155" s="263">
        <f t="shared" si="1552"/>
        <v>0</v>
      </c>
      <c r="AP155" s="474">
        <v>0</v>
      </c>
      <c r="AQ155" s="263">
        <f t="shared" si="1553"/>
        <v>0</v>
      </c>
      <c r="AR155" s="474">
        <v>0</v>
      </c>
      <c r="AS155" s="263">
        <f t="shared" si="1554"/>
        <v>0</v>
      </c>
      <c r="AT155" s="474">
        <v>0</v>
      </c>
      <c r="AU155" s="263">
        <f t="shared" si="1555"/>
        <v>0</v>
      </c>
      <c r="AV155" s="474">
        <v>0</v>
      </c>
      <c r="AW155" s="263">
        <f t="shared" si="1556"/>
        <v>0</v>
      </c>
      <c r="AX155" s="474">
        <v>0</v>
      </c>
      <c r="AY155" s="263">
        <f t="shared" si="1557"/>
        <v>0</v>
      </c>
      <c r="AZ155" s="474">
        <v>0</v>
      </c>
      <c r="BA155" s="263">
        <f t="shared" si="1558"/>
        <v>0</v>
      </c>
      <c r="BB155" s="474">
        <v>0</v>
      </c>
      <c r="BC155" s="263">
        <f t="shared" si="1559"/>
        <v>0</v>
      </c>
      <c r="BD155" s="474">
        <v>0</v>
      </c>
      <c r="BE155" s="263">
        <f t="shared" si="1560"/>
        <v>0</v>
      </c>
      <c r="BF155" s="474">
        <v>0</v>
      </c>
      <c r="BG155" s="263">
        <f t="shared" si="1561"/>
        <v>0</v>
      </c>
      <c r="BH155" s="474">
        <v>0</v>
      </c>
      <c r="BI155" s="263">
        <f t="shared" si="1562"/>
        <v>0</v>
      </c>
      <c r="BJ155" s="474">
        <v>0</v>
      </c>
      <c r="BK155" s="263">
        <f t="shared" si="1563"/>
        <v>0</v>
      </c>
      <c r="BL155" s="474">
        <v>0</v>
      </c>
      <c r="BM155" s="263">
        <f t="shared" si="1564"/>
        <v>0</v>
      </c>
      <c r="BN155" s="474">
        <v>0</v>
      </c>
      <c r="BO155" s="263">
        <f t="shared" si="1565"/>
        <v>0</v>
      </c>
      <c r="BP155" s="474">
        <v>0</v>
      </c>
      <c r="BQ155" s="476">
        <f t="shared" si="979"/>
        <v>0</v>
      </c>
      <c r="BR155" s="295">
        <f t="shared" si="1374"/>
        <v>0</v>
      </c>
    </row>
    <row r="156" spans="2:70" ht="18" hidden="1" customHeight="1" outlineLevel="2" thickTop="1" thickBot="1">
      <c r="B156" s="208" t="s">
        <v>435</v>
      </c>
      <c r="C156" s="260" t="str">
        <f>IF(VLOOKUP(B156,'Orçamento Detalhado'!$A$11:$I$529,4,)="","",(VLOOKUP(B156,'Orçamento Detalhado'!$A$11:$I$529,4,)))</f>
        <v>Poço Elevador</v>
      </c>
      <c r="D156" s="261" t="str">
        <f>IF(B156="","",VLOOKUP($B156,'Orçamento Detalhado'!$A$11:$J$529,10,))</f>
        <v/>
      </c>
      <c r="E156" s="262">
        <f t="shared" si="1373"/>
        <v>0</v>
      </c>
      <c r="F156" s="478">
        <v>152</v>
      </c>
      <c r="G156" s="263">
        <f t="shared" si="1535"/>
        <v>0</v>
      </c>
      <c r="H156" s="264"/>
      <c r="I156" s="263">
        <f t="shared" si="1536"/>
        <v>0</v>
      </c>
      <c r="J156" s="474"/>
      <c r="K156" s="263">
        <f t="shared" si="1537"/>
        <v>0</v>
      </c>
      <c r="L156" s="474">
        <v>0</v>
      </c>
      <c r="M156" s="263">
        <f t="shared" si="1538"/>
        <v>0</v>
      </c>
      <c r="N156" s="474">
        <v>0</v>
      </c>
      <c r="O156" s="263">
        <f t="shared" si="1539"/>
        <v>0</v>
      </c>
      <c r="P156" s="474">
        <v>0</v>
      </c>
      <c r="Q156" s="263">
        <f t="shared" si="1540"/>
        <v>0</v>
      </c>
      <c r="R156" s="474">
        <v>0</v>
      </c>
      <c r="S156" s="263">
        <f t="shared" si="1541"/>
        <v>0</v>
      </c>
      <c r="T156" s="474">
        <v>0</v>
      </c>
      <c r="U156" s="263">
        <f t="shared" si="1542"/>
        <v>0</v>
      </c>
      <c r="V156" s="474">
        <v>0</v>
      </c>
      <c r="W156" s="263">
        <f t="shared" si="1543"/>
        <v>0</v>
      </c>
      <c r="X156" s="474">
        <v>0</v>
      </c>
      <c r="Y156" s="263">
        <f t="shared" si="1544"/>
        <v>0</v>
      </c>
      <c r="Z156" s="474">
        <v>0</v>
      </c>
      <c r="AA156" s="263">
        <f t="shared" si="1545"/>
        <v>0</v>
      </c>
      <c r="AB156" s="474"/>
      <c r="AC156" s="263">
        <f t="shared" si="1546"/>
        <v>0</v>
      </c>
      <c r="AD156" s="474"/>
      <c r="AE156" s="263">
        <f t="shared" si="1547"/>
        <v>0</v>
      </c>
      <c r="AF156" s="474"/>
      <c r="AG156" s="263">
        <f t="shared" si="1548"/>
        <v>0</v>
      </c>
      <c r="AH156" s="474"/>
      <c r="AI156" s="263">
        <f t="shared" si="1549"/>
        <v>0</v>
      </c>
      <c r="AJ156" s="474">
        <v>0</v>
      </c>
      <c r="AK156" s="263">
        <f t="shared" si="1550"/>
        <v>0</v>
      </c>
      <c r="AL156" s="474">
        <v>0</v>
      </c>
      <c r="AM156" s="263">
        <f t="shared" si="1551"/>
        <v>0</v>
      </c>
      <c r="AN156" s="474">
        <v>0</v>
      </c>
      <c r="AO156" s="263">
        <f t="shared" si="1552"/>
        <v>0</v>
      </c>
      <c r="AP156" s="474">
        <v>0</v>
      </c>
      <c r="AQ156" s="263">
        <f t="shared" si="1553"/>
        <v>0</v>
      </c>
      <c r="AR156" s="474">
        <v>0</v>
      </c>
      <c r="AS156" s="263">
        <f t="shared" si="1554"/>
        <v>0</v>
      </c>
      <c r="AT156" s="474">
        <v>0</v>
      </c>
      <c r="AU156" s="263">
        <f t="shared" si="1555"/>
        <v>0</v>
      </c>
      <c r="AV156" s="474">
        <v>0</v>
      </c>
      <c r="AW156" s="263">
        <f t="shared" si="1556"/>
        <v>0</v>
      </c>
      <c r="AX156" s="474">
        <v>0</v>
      </c>
      <c r="AY156" s="263">
        <f t="shared" si="1557"/>
        <v>0</v>
      </c>
      <c r="AZ156" s="474">
        <v>0</v>
      </c>
      <c r="BA156" s="263">
        <f t="shared" si="1558"/>
        <v>0</v>
      </c>
      <c r="BB156" s="474">
        <v>0</v>
      </c>
      <c r="BC156" s="263">
        <f t="shared" si="1559"/>
        <v>0</v>
      </c>
      <c r="BD156" s="474">
        <v>0</v>
      </c>
      <c r="BE156" s="263">
        <f t="shared" si="1560"/>
        <v>0</v>
      </c>
      <c r="BF156" s="474">
        <v>0</v>
      </c>
      <c r="BG156" s="263">
        <f t="shared" si="1561"/>
        <v>0</v>
      </c>
      <c r="BH156" s="474">
        <v>0</v>
      </c>
      <c r="BI156" s="263">
        <f t="shared" si="1562"/>
        <v>0</v>
      </c>
      <c r="BJ156" s="474">
        <v>0</v>
      </c>
      <c r="BK156" s="263">
        <f t="shared" si="1563"/>
        <v>0</v>
      </c>
      <c r="BL156" s="474">
        <v>0</v>
      </c>
      <c r="BM156" s="263">
        <f t="shared" si="1564"/>
        <v>0</v>
      </c>
      <c r="BN156" s="474">
        <v>0</v>
      </c>
      <c r="BO156" s="263">
        <f t="shared" si="1565"/>
        <v>0</v>
      </c>
      <c r="BP156" s="474">
        <v>0</v>
      </c>
      <c r="BQ156" s="476">
        <f t="shared" si="979"/>
        <v>0</v>
      </c>
      <c r="BR156" s="295">
        <f t="shared" si="1374"/>
        <v>0</v>
      </c>
    </row>
    <row r="157" spans="2:70" ht="18" hidden="1" customHeight="1" outlineLevel="2" thickTop="1" thickBot="1">
      <c r="B157" s="208" t="s">
        <v>437</v>
      </c>
      <c r="C157" s="260" t="str">
        <f>IF(VLOOKUP(B157,'Orçamento Detalhado'!$A$11:$I$529,4,)="","",(VLOOKUP(B157,'Orçamento Detalhado'!$A$11:$I$529,4,)))</f>
        <v>Jardineiras</v>
      </c>
      <c r="D157" s="261" t="str">
        <f>IF(B157="","",VLOOKUP($B157,'Orçamento Detalhado'!$A$11:$J$529,10,))</f>
        <v/>
      </c>
      <c r="E157" s="262">
        <f t="shared" si="1373"/>
        <v>0</v>
      </c>
      <c r="F157" s="478">
        <v>153</v>
      </c>
      <c r="G157" s="263">
        <f t="shared" si="1535"/>
        <v>0</v>
      </c>
      <c r="H157" s="264"/>
      <c r="I157" s="263">
        <f t="shared" si="1536"/>
        <v>0</v>
      </c>
      <c r="J157" s="474"/>
      <c r="K157" s="263">
        <f t="shared" si="1537"/>
        <v>0</v>
      </c>
      <c r="L157" s="474">
        <v>0</v>
      </c>
      <c r="M157" s="263">
        <f t="shared" si="1538"/>
        <v>0</v>
      </c>
      <c r="N157" s="474">
        <v>0</v>
      </c>
      <c r="O157" s="263">
        <f t="shared" si="1539"/>
        <v>0</v>
      </c>
      <c r="P157" s="474">
        <v>0</v>
      </c>
      <c r="Q157" s="263">
        <f t="shared" si="1540"/>
        <v>0</v>
      </c>
      <c r="R157" s="474">
        <v>0</v>
      </c>
      <c r="S157" s="263">
        <f t="shared" si="1541"/>
        <v>0</v>
      </c>
      <c r="T157" s="474">
        <v>0</v>
      </c>
      <c r="U157" s="263">
        <f t="shared" si="1542"/>
        <v>0</v>
      </c>
      <c r="V157" s="474">
        <v>0</v>
      </c>
      <c r="W157" s="263">
        <f t="shared" si="1543"/>
        <v>0</v>
      </c>
      <c r="X157" s="474">
        <v>0</v>
      </c>
      <c r="Y157" s="263">
        <f t="shared" si="1544"/>
        <v>0</v>
      </c>
      <c r="Z157" s="474">
        <v>0</v>
      </c>
      <c r="AA157" s="263">
        <f t="shared" si="1545"/>
        <v>0</v>
      </c>
      <c r="AB157" s="474"/>
      <c r="AC157" s="263">
        <f t="shared" si="1546"/>
        <v>0</v>
      </c>
      <c r="AD157" s="474"/>
      <c r="AE157" s="263">
        <f t="shared" si="1547"/>
        <v>0</v>
      </c>
      <c r="AF157" s="474"/>
      <c r="AG157" s="263">
        <f t="shared" si="1548"/>
        <v>0</v>
      </c>
      <c r="AH157" s="474"/>
      <c r="AI157" s="263">
        <f t="shared" si="1549"/>
        <v>0</v>
      </c>
      <c r="AJ157" s="474">
        <v>0</v>
      </c>
      <c r="AK157" s="263">
        <f t="shared" si="1550"/>
        <v>0</v>
      </c>
      <c r="AL157" s="474">
        <v>0</v>
      </c>
      <c r="AM157" s="263">
        <f t="shared" si="1551"/>
        <v>0</v>
      </c>
      <c r="AN157" s="474">
        <v>0</v>
      </c>
      <c r="AO157" s="263">
        <f t="shared" si="1552"/>
        <v>0</v>
      </c>
      <c r="AP157" s="474">
        <v>0</v>
      </c>
      <c r="AQ157" s="263">
        <f t="shared" si="1553"/>
        <v>0</v>
      </c>
      <c r="AR157" s="474">
        <v>0</v>
      </c>
      <c r="AS157" s="263">
        <f t="shared" si="1554"/>
        <v>0</v>
      </c>
      <c r="AT157" s="474">
        <v>0</v>
      </c>
      <c r="AU157" s="263">
        <f t="shared" si="1555"/>
        <v>0</v>
      </c>
      <c r="AV157" s="474">
        <v>0</v>
      </c>
      <c r="AW157" s="263">
        <f t="shared" si="1556"/>
        <v>0</v>
      </c>
      <c r="AX157" s="474">
        <v>0</v>
      </c>
      <c r="AY157" s="263">
        <f t="shared" si="1557"/>
        <v>0</v>
      </c>
      <c r="AZ157" s="474">
        <v>0</v>
      </c>
      <c r="BA157" s="263">
        <f t="shared" si="1558"/>
        <v>0</v>
      </c>
      <c r="BB157" s="474">
        <v>0</v>
      </c>
      <c r="BC157" s="263">
        <f t="shared" si="1559"/>
        <v>0</v>
      </c>
      <c r="BD157" s="474">
        <v>0</v>
      </c>
      <c r="BE157" s="263">
        <f t="shared" si="1560"/>
        <v>0</v>
      </c>
      <c r="BF157" s="474">
        <v>0</v>
      </c>
      <c r="BG157" s="263">
        <f t="shared" si="1561"/>
        <v>0</v>
      </c>
      <c r="BH157" s="474">
        <v>0</v>
      </c>
      <c r="BI157" s="263">
        <f t="shared" si="1562"/>
        <v>0</v>
      </c>
      <c r="BJ157" s="474">
        <v>0</v>
      </c>
      <c r="BK157" s="263">
        <f t="shared" si="1563"/>
        <v>0</v>
      </c>
      <c r="BL157" s="474">
        <v>0</v>
      </c>
      <c r="BM157" s="263">
        <f t="shared" si="1564"/>
        <v>0</v>
      </c>
      <c r="BN157" s="474">
        <v>0</v>
      </c>
      <c r="BO157" s="263">
        <f t="shared" si="1565"/>
        <v>0</v>
      </c>
      <c r="BP157" s="474">
        <v>0</v>
      </c>
      <c r="BQ157" s="476">
        <f t="shared" si="979"/>
        <v>0</v>
      </c>
      <c r="BR157" s="295">
        <f t="shared" si="1374"/>
        <v>0</v>
      </c>
    </row>
    <row r="158" spans="2:70" ht="18" hidden="1" customHeight="1" outlineLevel="2" thickTop="1" thickBot="1">
      <c r="B158" s="208" t="s">
        <v>439</v>
      </c>
      <c r="C158" s="260" t="str">
        <f>IF(VLOOKUP(B158,'Orçamento Detalhado'!$A$11:$I$529,4,)="","",(VLOOKUP(B158,'Orçamento Detalhado'!$A$11:$I$529,4,)))</f>
        <v>Varandas</v>
      </c>
      <c r="D158" s="261" t="str">
        <f>IF(B158="","",VLOOKUP($B158,'Orçamento Detalhado'!$A$11:$J$529,10,))</f>
        <v/>
      </c>
      <c r="E158" s="262">
        <f t="shared" si="1373"/>
        <v>0</v>
      </c>
      <c r="F158" s="478">
        <v>154</v>
      </c>
      <c r="G158" s="263">
        <f t="shared" si="1535"/>
        <v>0</v>
      </c>
      <c r="H158" s="264"/>
      <c r="I158" s="263">
        <f t="shared" si="1536"/>
        <v>0</v>
      </c>
      <c r="J158" s="474"/>
      <c r="K158" s="263">
        <f t="shared" si="1537"/>
        <v>0</v>
      </c>
      <c r="L158" s="474">
        <v>0</v>
      </c>
      <c r="M158" s="263">
        <f t="shared" si="1538"/>
        <v>0</v>
      </c>
      <c r="N158" s="474">
        <v>0</v>
      </c>
      <c r="O158" s="263">
        <f t="shared" si="1539"/>
        <v>0</v>
      </c>
      <c r="P158" s="474">
        <v>0</v>
      </c>
      <c r="Q158" s="263">
        <f t="shared" si="1540"/>
        <v>0</v>
      </c>
      <c r="R158" s="474">
        <v>0</v>
      </c>
      <c r="S158" s="263">
        <f t="shared" si="1541"/>
        <v>0</v>
      </c>
      <c r="T158" s="474">
        <v>0</v>
      </c>
      <c r="U158" s="263">
        <f t="shared" si="1542"/>
        <v>0</v>
      </c>
      <c r="V158" s="474">
        <v>0</v>
      </c>
      <c r="W158" s="263">
        <f t="shared" si="1543"/>
        <v>0</v>
      </c>
      <c r="X158" s="474">
        <v>0</v>
      </c>
      <c r="Y158" s="263">
        <f t="shared" si="1544"/>
        <v>0</v>
      </c>
      <c r="Z158" s="474">
        <v>0</v>
      </c>
      <c r="AA158" s="263">
        <f t="shared" si="1545"/>
        <v>0</v>
      </c>
      <c r="AB158" s="474"/>
      <c r="AC158" s="263">
        <f t="shared" si="1546"/>
        <v>0</v>
      </c>
      <c r="AD158" s="474"/>
      <c r="AE158" s="263">
        <f t="shared" si="1547"/>
        <v>0</v>
      </c>
      <c r="AF158" s="474"/>
      <c r="AG158" s="263">
        <f t="shared" si="1548"/>
        <v>0</v>
      </c>
      <c r="AH158" s="474"/>
      <c r="AI158" s="263">
        <f t="shared" si="1549"/>
        <v>0</v>
      </c>
      <c r="AJ158" s="474">
        <v>0</v>
      </c>
      <c r="AK158" s="263">
        <f t="shared" si="1550"/>
        <v>0</v>
      </c>
      <c r="AL158" s="474">
        <v>0</v>
      </c>
      <c r="AM158" s="263">
        <f t="shared" si="1551"/>
        <v>0</v>
      </c>
      <c r="AN158" s="474">
        <v>0</v>
      </c>
      <c r="AO158" s="263">
        <f t="shared" si="1552"/>
        <v>0</v>
      </c>
      <c r="AP158" s="474">
        <v>0</v>
      </c>
      <c r="AQ158" s="263">
        <f t="shared" si="1553"/>
        <v>0</v>
      </c>
      <c r="AR158" s="474">
        <v>0</v>
      </c>
      <c r="AS158" s="263">
        <f t="shared" si="1554"/>
        <v>0</v>
      </c>
      <c r="AT158" s="474">
        <v>0</v>
      </c>
      <c r="AU158" s="263">
        <f t="shared" si="1555"/>
        <v>0</v>
      </c>
      <c r="AV158" s="474">
        <v>0</v>
      </c>
      <c r="AW158" s="263">
        <f t="shared" si="1556"/>
        <v>0</v>
      </c>
      <c r="AX158" s="474">
        <v>0</v>
      </c>
      <c r="AY158" s="263">
        <f t="shared" si="1557"/>
        <v>0</v>
      </c>
      <c r="AZ158" s="474">
        <v>0</v>
      </c>
      <c r="BA158" s="263">
        <f t="shared" si="1558"/>
        <v>0</v>
      </c>
      <c r="BB158" s="474">
        <v>0</v>
      </c>
      <c r="BC158" s="263">
        <f t="shared" si="1559"/>
        <v>0</v>
      </c>
      <c r="BD158" s="474">
        <v>0</v>
      </c>
      <c r="BE158" s="263">
        <f t="shared" si="1560"/>
        <v>0</v>
      </c>
      <c r="BF158" s="474">
        <v>0</v>
      </c>
      <c r="BG158" s="263">
        <f t="shared" si="1561"/>
        <v>0</v>
      </c>
      <c r="BH158" s="474">
        <v>0</v>
      </c>
      <c r="BI158" s="263">
        <f t="shared" si="1562"/>
        <v>0</v>
      </c>
      <c r="BJ158" s="474">
        <v>0</v>
      </c>
      <c r="BK158" s="263">
        <f t="shared" si="1563"/>
        <v>0</v>
      </c>
      <c r="BL158" s="474">
        <v>0</v>
      </c>
      <c r="BM158" s="263">
        <f t="shared" si="1564"/>
        <v>0</v>
      </c>
      <c r="BN158" s="474">
        <v>0</v>
      </c>
      <c r="BO158" s="263">
        <f t="shared" si="1565"/>
        <v>0</v>
      </c>
      <c r="BP158" s="474">
        <v>0</v>
      </c>
      <c r="BQ158" s="476">
        <f t="shared" si="979"/>
        <v>0</v>
      </c>
      <c r="BR158" s="295">
        <f t="shared" si="1374"/>
        <v>0</v>
      </c>
    </row>
    <row r="159" spans="2:70" ht="18" hidden="1" customHeight="1" outlineLevel="2" thickTop="1" thickBot="1">
      <c r="B159" s="208" t="s">
        <v>441</v>
      </c>
      <c r="C159" s="260" t="str">
        <f>IF(VLOOKUP(B159,'Orçamento Detalhado'!$A$11:$I$529,4,)="","",(VLOOKUP(B159,'Orçamento Detalhado'!$A$11:$I$529,4,)))</f>
        <v>Boxes Banheiros</v>
      </c>
      <c r="D159" s="261" t="str">
        <f>IF(B159="","",VLOOKUP($B159,'Orçamento Detalhado'!$A$11:$J$529,10,))</f>
        <v/>
      </c>
      <c r="E159" s="262">
        <f t="shared" si="1373"/>
        <v>0</v>
      </c>
      <c r="F159" s="478">
        <v>155</v>
      </c>
      <c r="G159" s="263">
        <f t="shared" si="1535"/>
        <v>0</v>
      </c>
      <c r="H159" s="264"/>
      <c r="I159" s="263">
        <f t="shared" si="1536"/>
        <v>0</v>
      </c>
      <c r="J159" s="474"/>
      <c r="K159" s="263">
        <f t="shared" si="1537"/>
        <v>0</v>
      </c>
      <c r="L159" s="474">
        <v>0</v>
      </c>
      <c r="M159" s="263">
        <f t="shared" si="1538"/>
        <v>0</v>
      </c>
      <c r="N159" s="474">
        <v>0</v>
      </c>
      <c r="O159" s="263">
        <f t="shared" si="1539"/>
        <v>0</v>
      </c>
      <c r="P159" s="474">
        <v>0</v>
      </c>
      <c r="Q159" s="263">
        <f t="shared" si="1540"/>
        <v>0</v>
      </c>
      <c r="R159" s="474">
        <v>0</v>
      </c>
      <c r="S159" s="263">
        <f t="shared" si="1541"/>
        <v>0</v>
      </c>
      <c r="T159" s="474">
        <v>0</v>
      </c>
      <c r="U159" s="263">
        <f t="shared" si="1542"/>
        <v>0</v>
      </c>
      <c r="V159" s="474">
        <v>0</v>
      </c>
      <c r="W159" s="263">
        <f t="shared" si="1543"/>
        <v>0</v>
      </c>
      <c r="X159" s="474">
        <v>0</v>
      </c>
      <c r="Y159" s="263">
        <f t="shared" si="1544"/>
        <v>0</v>
      </c>
      <c r="Z159" s="474">
        <v>0</v>
      </c>
      <c r="AA159" s="263">
        <f t="shared" si="1545"/>
        <v>0</v>
      </c>
      <c r="AB159" s="474"/>
      <c r="AC159" s="263">
        <f t="shared" si="1546"/>
        <v>0</v>
      </c>
      <c r="AD159" s="474"/>
      <c r="AE159" s="263">
        <f t="shared" si="1547"/>
        <v>0</v>
      </c>
      <c r="AF159" s="474"/>
      <c r="AG159" s="263">
        <f t="shared" si="1548"/>
        <v>0</v>
      </c>
      <c r="AH159" s="474"/>
      <c r="AI159" s="263">
        <f t="shared" si="1549"/>
        <v>0</v>
      </c>
      <c r="AJ159" s="474">
        <v>0</v>
      </c>
      <c r="AK159" s="263">
        <f t="shared" si="1550"/>
        <v>0</v>
      </c>
      <c r="AL159" s="474">
        <v>0</v>
      </c>
      <c r="AM159" s="263">
        <f t="shared" si="1551"/>
        <v>0</v>
      </c>
      <c r="AN159" s="474">
        <v>0</v>
      </c>
      <c r="AO159" s="263">
        <f t="shared" si="1552"/>
        <v>0</v>
      </c>
      <c r="AP159" s="474">
        <v>0</v>
      </c>
      <c r="AQ159" s="263">
        <f t="shared" si="1553"/>
        <v>0</v>
      </c>
      <c r="AR159" s="474">
        <v>0</v>
      </c>
      <c r="AS159" s="263">
        <f t="shared" si="1554"/>
        <v>0</v>
      </c>
      <c r="AT159" s="474">
        <v>0</v>
      </c>
      <c r="AU159" s="263">
        <f t="shared" si="1555"/>
        <v>0</v>
      </c>
      <c r="AV159" s="474">
        <v>0</v>
      </c>
      <c r="AW159" s="263">
        <f t="shared" si="1556"/>
        <v>0</v>
      </c>
      <c r="AX159" s="474">
        <v>0</v>
      </c>
      <c r="AY159" s="263">
        <f t="shared" si="1557"/>
        <v>0</v>
      </c>
      <c r="AZ159" s="474">
        <v>0</v>
      </c>
      <c r="BA159" s="263">
        <f t="shared" si="1558"/>
        <v>0</v>
      </c>
      <c r="BB159" s="474">
        <v>0</v>
      </c>
      <c r="BC159" s="263">
        <f t="shared" si="1559"/>
        <v>0</v>
      </c>
      <c r="BD159" s="474">
        <v>0</v>
      </c>
      <c r="BE159" s="263">
        <f t="shared" si="1560"/>
        <v>0</v>
      </c>
      <c r="BF159" s="474">
        <v>0</v>
      </c>
      <c r="BG159" s="263">
        <f t="shared" si="1561"/>
        <v>0</v>
      </c>
      <c r="BH159" s="474">
        <v>0</v>
      </c>
      <c r="BI159" s="263">
        <f t="shared" si="1562"/>
        <v>0</v>
      </c>
      <c r="BJ159" s="474">
        <v>0</v>
      </c>
      <c r="BK159" s="263">
        <f t="shared" si="1563"/>
        <v>0</v>
      </c>
      <c r="BL159" s="474">
        <v>0</v>
      </c>
      <c r="BM159" s="263">
        <f t="shared" si="1564"/>
        <v>0</v>
      </c>
      <c r="BN159" s="474">
        <v>0</v>
      </c>
      <c r="BO159" s="263">
        <f t="shared" si="1565"/>
        <v>0</v>
      </c>
      <c r="BP159" s="474">
        <v>0</v>
      </c>
      <c r="BQ159" s="476">
        <f t="shared" si="979"/>
        <v>0</v>
      </c>
      <c r="BR159" s="295">
        <f t="shared" si="1374"/>
        <v>0</v>
      </c>
    </row>
    <row r="160" spans="2:70" ht="18" hidden="1" customHeight="1" outlineLevel="2" thickTop="1" thickBot="1">
      <c r="B160" s="208" t="s">
        <v>443</v>
      </c>
      <c r="C160" s="260" t="str">
        <f>IF(VLOOKUP(B160,'Orçamento Detalhado'!$A$11:$I$529,4,)="","",(VLOOKUP(B160,'Orçamento Detalhado'!$A$11:$I$529,4,)))</f>
        <v>Isolamento Térmico</v>
      </c>
      <c r="D160" s="261" t="str">
        <f>IF(B160="","",VLOOKUP($B160,'Orçamento Detalhado'!$A$11:$J$529,10,))</f>
        <v/>
      </c>
      <c r="E160" s="262">
        <f t="shared" si="1373"/>
        <v>0</v>
      </c>
      <c r="F160" s="478">
        <v>156</v>
      </c>
      <c r="G160" s="263">
        <f t="shared" si="1535"/>
        <v>0</v>
      </c>
      <c r="H160" s="264"/>
      <c r="I160" s="263">
        <f t="shared" si="1536"/>
        <v>0</v>
      </c>
      <c r="J160" s="474"/>
      <c r="K160" s="263">
        <f t="shared" si="1537"/>
        <v>0</v>
      </c>
      <c r="L160" s="474">
        <v>0</v>
      </c>
      <c r="M160" s="263">
        <f t="shared" si="1538"/>
        <v>0</v>
      </c>
      <c r="N160" s="474">
        <v>0</v>
      </c>
      <c r="O160" s="263">
        <f t="shared" si="1539"/>
        <v>0</v>
      </c>
      <c r="P160" s="474">
        <v>0</v>
      </c>
      <c r="Q160" s="263">
        <f t="shared" si="1540"/>
        <v>0</v>
      </c>
      <c r="R160" s="474">
        <v>0</v>
      </c>
      <c r="S160" s="263">
        <f t="shared" si="1541"/>
        <v>0</v>
      </c>
      <c r="T160" s="474">
        <v>0</v>
      </c>
      <c r="U160" s="263">
        <f t="shared" si="1542"/>
        <v>0</v>
      </c>
      <c r="V160" s="474">
        <v>0</v>
      </c>
      <c r="W160" s="263">
        <f t="shared" si="1543"/>
        <v>0</v>
      </c>
      <c r="X160" s="474">
        <v>0</v>
      </c>
      <c r="Y160" s="263">
        <f t="shared" si="1544"/>
        <v>0</v>
      </c>
      <c r="Z160" s="474">
        <v>0</v>
      </c>
      <c r="AA160" s="263">
        <f t="shared" si="1545"/>
        <v>0</v>
      </c>
      <c r="AB160" s="474"/>
      <c r="AC160" s="263">
        <f t="shared" si="1546"/>
        <v>0</v>
      </c>
      <c r="AD160" s="474"/>
      <c r="AE160" s="263">
        <f t="shared" si="1547"/>
        <v>0</v>
      </c>
      <c r="AF160" s="474"/>
      <c r="AG160" s="263">
        <f t="shared" si="1548"/>
        <v>0</v>
      </c>
      <c r="AH160" s="474"/>
      <c r="AI160" s="263">
        <f t="shared" si="1549"/>
        <v>0</v>
      </c>
      <c r="AJ160" s="474">
        <v>0</v>
      </c>
      <c r="AK160" s="263">
        <f t="shared" si="1550"/>
        <v>0</v>
      </c>
      <c r="AL160" s="474">
        <v>0</v>
      </c>
      <c r="AM160" s="263">
        <f t="shared" si="1551"/>
        <v>0</v>
      </c>
      <c r="AN160" s="474">
        <v>0</v>
      </c>
      <c r="AO160" s="263">
        <f t="shared" si="1552"/>
        <v>0</v>
      </c>
      <c r="AP160" s="474">
        <v>0</v>
      </c>
      <c r="AQ160" s="263">
        <f t="shared" si="1553"/>
        <v>0</v>
      </c>
      <c r="AR160" s="474">
        <v>0</v>
      </c>
      <c r="AS160" s="263">
        <f t="shared" si="1554"/>
        <v>0</v>
      </c>
      <c r="AT160" s="474">
        <v>0</v>
      </c>
      <c r="AU160" s="263">
        <f t="shared" si="1555"/>
        <v>0</v>
      </c>
      <c r="AV160" s="474">
        <v>0</v>
      </c>
      <c r="AW160" s="263">
        <f t="shared" si="1556"/>
        <v>0</v>
      </c>
      <c r="AX160" s="474">
        <v>0</v>
      </c>
      <c r="AY160" s="263">
        <f t="shared" si="1557"/>
        <v>0</v>
      </c>
      <c r="AZ160" s="474">
        <v>0</v>
      </c>
      <c r="BA160" s="263">
        <f t="shared" si="1558"/>
        <v>0</v>
      </c>
      <c r="BB160" s="474">
        <v>0</v>
      </c>
      <c r="BC160" s="263">
        <f t="shared" si="1559"/>
        <v>0</v>
      </c>
      <c r="BD160" s="474">
        <v>0</v>
      </c>
      <c r="BE160" s="263">
        <f t="shared" si="1560"/>
        <v>0</v>
      </c>
      <c r="BF160" s="474">
        <v>0</v>
      </c>
      <c r="BG160" s="263">
        <f t="shared" si="1561"/>
        <v>0</v>
      </c>
      <c r="BH160" s="474">
        <v>0</v>
      </c>
      <c r="BI160" s="263">
        <f t="shared" si="1562"/>
        <v>0</v>
      </c>
      <c r="BJ160" s="474">
        <v>0</v>
      </c>
      <c r="BK160" s="263">
        <f t="shared" si="1563"/>
        <v>0</v>
      </c>
      <c r="BL160" s="474">
        <v>0</v>
      </c>
      <c r="BM160" s="263">
        <f t="shared" si="1564"/>
        <v>0</v>
      </c>
      <c r="BN160" s="474">
        <v>0</v>
      </c>
      <c r="BO160" s="263">
        <f t="shared" si="1565"/>
        <v>0</v>
      </c>
      <c r="BP160" s="474">
        <v>0</v>
      </c>
      <c r="BQ160" s="476">
        <f t="shared" si="979"/>
        <v>0</v>
      </c>
      <c r="BR160" s="295">
        <f t="shared" si="1374"/>
        <v>0</v>
      </c>
    </row>
    <row r="161" spans="2:70" ht="18" hidden="1" customHeight="1" outlineLevel="2" thickTop="1" thickBot="1">
      <c r="B161" s="208" t="s">
        <v>445</v>
      </c>
      <c r="C161" s="260" t="str">
        <f>IF(VLOOKUP(B161,'Orçamento Detalhado'!$A$11:$I$529,4,)="","",(VLOOKUP(B161,'Orçamento Detalhado'!$A$11:$I$529,4,)))</f>
        <v>Isolamento Acústico</v>
      </c>
      <c r="D161" s="261" t="str">
        <f>IF(B161="","",VLOOKUP($B161,'Orçamento Detalhado'!$A$11:$J$529,10,))</f>
        <v/>
      </c>
      <c r="E161" s="262">
        <f t="shared" si="1373"/>
        <v>0</v>
      </c>
      <c r="F161" s="478">
        <v>157</v>
      </c>
      <c r="G161" s="263">
        <f t="shared" si="1535"/>
        <v>0</v>
      </c>
      <c r="H161" s="264"/>
      <c r="I161" s="263">
        <f t="shared" si="1536"/>
        <v>0</v>
      </c>
      <c r="J161" s="474"/>
      <c r="K161" s="263">
        <f t="shared" si="1537"/>
        <v>0</v>
      </c>
      <c r="L161" s="474">
        <v>0</v>
      </c>
      <c r="M161" s="263">
        <f t="shared" si="1538"/>
        <v>0</v>
      </c>
      <c r="N161" s="474">
        <v>0</v>
      </c>
      <c r="O161" s="263">
        <f t="shared" si="1539"/>
        <v>0</v>
      </c>
      <c r="P161" s="474">
        <v>0</v>
      </c>
      <c r="Q161" s="263">
        <f t="shared" si="1540"/>
        <v>0</v>
      </c>
      <c r="R161" s="474">
        <v>0</v>
      </c>
      <c r="S161" s="263">
        <f t="shared" si="1541"/>
        <v>0</v>
      </c>
      <c r="T161" s="474">
        <v>0</v>
      </c>
      <c r="U161" s="263">
        <f t="shared" si="1542"/>
        <v>0</v>
      </c>
      <c r="V161" s="474">
        <v>0</v>
      </c>
      <c r="W161" s="263">
        <f t="shared" si="1543"/>
        <v>0</v>
      </c>
      <c r="X161" s="474">
        <v>0</v>
      </c>
      <c r="Y161" s="263">
        <f t="shared" si="1544"/>
        <v>0</v>
      </c>
      <c r="Z161" s="474">
        <v>0</v>
      </c>
      <c r="AA161" s="263">
        <f t="shared" si="1545"/>
        <v>0</v>
      </c>
      <c r="AB161" s="474"/>
      <c r="AC161" s="263">
        <f t="shared" si="1546"/>
        <v>0</v>
      </c>
      <c r="AD161" s="474"/>
      <c r="AE161" s="263">
        <f t="shared" si="1547"/>
        <v>0</v>
      </c>
      <c r="AF161" s="474"/>
      <c r="AG161" s="263">
        <f t="shared" si="1548"/>
        <v>0</v>
      </c>
      <c r="AH161" s="474"/>
      <c r="AI161" s="263">
        <f t="shared" si="1549"/>
        <v>0</v>
      </c>
      <c r="AJ161" s="474">
        <v>0</v>
      </c>
      <c r="AK161" s="263">
        <f t="shared" si="1550"/>
        <v>0</v>
      </c>
      <c r="AL161" s="474">
        <v>0</v>
      </c>
      <c r="AM161" s="263">
        <f t="shared" si="1551"/>
        <v>0</v>
      </c>
      <c r="AN161" s="474">
        <v>0</v>
      </c>
      <c r="AO161" s="263">
        <f t="shared" si="1552"/>
        <v>0</v>
      </c>
      <c r="AP161" s="474">
        <v>0</v>
      </c>
      <c r="AQ161" s="263">
        <f t="shared" si="1553"/>
        <v>0</v>
      </c>
      <c r="AR161" s="474">
        <v>0</v>
      </c>
      <c r="AS161" s="263">
        <f t="shared" si="1554"/>
        <v>0</v>
      </c>
      <c r="AT161" s="474">
        <v>0</v>
      </c>
      <c r="AU161" s="263">
        <f t="shared" si="1555"/>
        <v>0</v>
      </c>
      <c r="AV161" s="474">
        <v>0</v>
      </c>
      <c r="AW161" s="263">
        <f t="shared" si="1556"/>
        <v>0</v>
      </c>
      <c r="AX161" s="474">
        <v>0</v>
      </c>
      <c r="AY161" s="263">
        <f t="shared" si="1557"/>
        <v>0</v>
      </c>
      <c r="AZ161" s="474">
        <v>0</v>
      </c>
      <c r="BA161" s="263">
        <f t="shared" si="1558"/>
        <v>0</v>
      </c>
      <c r="BB161" s="474">
        <v>0</v>
      </c>
      <c r="BC161" s="263">
        <f t="shared" si="1559"/>
        <v>0</v>
      </c>
      <c r="BD161" s="474">
        <v>0</v>
      </c>
      <c r="BE161" s="263">
        <f t="shared" si="1560"/>
        <v>0</v>
      </c>
      <c r="BF161" s="474">
        <v>0</v>
      </c>
      <c r="BG161" s="263">
        <f t="shared" si="1561"/>
        <v>0</v>
      </c>
      <c r="BH161" s="474">
        <v>0</v>
      </c>
      <c r="BI161" s="263">
        <f t="shared" si="1562"/>
        <v>0</v>
      </c>
      <c r="BJ161" s="474">
        <v>0</v>
      </c>
      <c r="BK161" s="263">
        <f t="shared" si="1563"/>
        <v>0</v>
      </c>
      <c r="BL161" s="474">
        <v>0</v>
      </c>
      <c r="BM161" s="263">
        <f t="shared" si="1564"/>
        <v>0</v>
      </c>
      <c r="BN161" s="474">
        <v>0</v>
      </c>
      <c r="BO161" s="263">
        <f t="shared" si="1565"/>
        <v>0</v>
      </c>
      <c r="BP161" s="474">
        <v>0</v>
      </c>
      <c r="BQ161" s="476">
        <f t="shared" si="979"/>
        <v>0</v>
      </c>
      <c r="BR161" s="295">
        <f t="shared" si="1374"/>
        <v>0</v>
      </c>
    </row>
    <row r="162" spans="2:70" ht="18" hidden="1" customHeight="1" outlineLevel="2" thickTop="1" thickBot="1">
      <c r="B162" s="208" t="s">
        <v>447</v>
      </c>
      <c r="C162" s="260" t="str">
        <f>IF(VLOOKUP(B162,'Orçamento Detalhado'!$A$11:$I$529,4,)="","",(VLOOKUP(B162,'Orçamento Detalhado'!$A$11:$I$529,4,)))</f>
        <v>Juntas estruturais</v>
      </c>
      <c r="D162" s="261" t="str">
        <f>IF(B162="","",VLOOKUP($B162,'Orçamento Detalhado'!$A$11:$J$529,10,))</f>
        <v/>
      </c>
      <c r="E162" s="262">
        <f t="shared" si="1373"/>
        <v>0</v>
      </c>
      <c r="F162" s="478">
        <v>158</v>
      </c>
      <c r="G162" s="263">
        <f t="shared" si="1535"/>
        <v>0</v>
      </c>
      <c r="H162" s="264"/>
      <c r="I162" s="263">
        <f t="shared" si="1536"/>
        <v>0</v>
      </c>
      <c r="J162" s="474"/>
      <c r="K162" s="263">
        <f t="shared" si="1537"/>
        <v>0</v>
      </c>
      <c r="L162" s="474">
        <v>0</v>
      </c>
      <c r="M162" s="263">
        <f t="shared" si="1538"/>
        <v>0</v>
      </c>
      <c r="N162" s="474">
        <v>0</v>
      </c>
      <c r="O162" s="263">
        <f t="shared" si="1539"/>
        <v>0</v>
      </c>
      <c r="P162" s="474">
        <v>0</v>
      </c>
      <c r="Q162" s="263">
        <f t="shared" si="1540"/>
        <v>0</v>
      </c>
      <c r="R162" s="474">
        <v>0</v>
      </c>
      <c r="S162" s="263">
        <f t="shared" si="1541"/>
        <v>0</v>
      </c>
      <c r="T162" s="474">
        <v>0</v>
      </c>
      <c r="U162" s="263">
        <f t="shared" si="1542"/>
        <v>0</v>
      </c>
      <c r="V162" s="474">
        <v>0</v>
      </c>
      <c r="W162" s="263">
        <f t="shared" si="1543"/>
        <v>0</v>
      </c>
      <c r="X162" s="474">
        <v>0</v>
      </c>
      <c r="Y162" s="263">
        <f t="shared" si="1544"/>
        <v>0</v>
      </c>
      <c r="Z162" s="474">
        <v>0</v>
      </c>
      <c r="AA162" s="263">
        <f t="shared" si="1545"/>
        <v>0</v>
      </c>
      <c r="AB162" s="474"/>
      <c r="AC162" s="263">
        <f t="shared" si="1546"/>
        <v>0</v>
      </c>
      <c r="AD162" s="474"/>
      <c r="AE162" s="263">
        <f t="shared" si="1547"/>
        <v>0</v>
      </c>
      <c r="AF162" s="474"/>
      <c r="AG162" s="263">
        <f t="shared" si="1548"/>
        <v>0</v>
      </c>
      <c r="AH162" s="474"/>
      <c r="AI162" s="263">
        <f t="shared" si="1549"/>
        <v>0</v>
      </c>
      <c r="AJ162" s="474">
        <v>0</v>
      </c>
      <c r="AK162" s="263">
        <f t="shared" si="1550"/>
        <v>0</v>
      </c>
      <c r="AL162" s="474">
        <v>0</v>
      </c>
      <c r="AM162" s="263">
        <f t="shared" si="1551"/>
        <v>0</v>
      </c>
      <c r="AN162" s="474">
        <v>0</v>
      </c>
      <c r="AO162" s="263">
        <f t="shared" si="1552"/>
        <v>0</v>
      </c>
      <c r="AP162" s="474">
        <v>0</v>
      </c>
      <c r="AQ162" s="263">
        <f t="shared" si="1553"/>
        <v>0</v>
      </c>
      <c r="AR162" s="474">
        <v>0</v>
      </c>
      <c r="AS162" s="263">
        <f t="shared" si="1554"/>
        <v>0</v>
      </c>
      <c r="AT162" s="474">
        <v>0</v>
      </c>
      <c r="AU162" s="263">
        <f t="shared" si="1555"/>
        <v>0</v>
      </c>
      <c r="AV162" s="474">
        <v>0</v>
      </c>
      <c r="AW162" s="263">
        <f t="shared" si="1556"/>
        <v>0</v>
      </c>
      <c r="AX162" s="474">
        <v>0</v>
      </c>
      <c r="AY162" s="263">
        <f t="shared" si="1557"/>
        <v>0</v>
      </c>
      <c r="AZ162" s="474">
        <v>0</v>
      </c>
      <c r="BA162" s="263">
        <f t="shared" si="1558"/>
        <v>0</v>
      </c>
      <c r="BB162" s="474">
        <v>0</v>
      </c>
      <c r="BC162" s="263">
        <f t="shared" si="1559"/>
        <v>0</v>
      </c>
      <c r="BD162" s="474">
        <v>0</v>
      </c>
      <c r="BE162" s="263">
        <f t="shared" si="1560"/>
        <v>0</v>
      </c>
      <c r="BF162" s="474">
        <v>0</v>
      </c>
      <c r="BG162" s="263">
        <f t="shared" si="1561"/>
        <v>0</v>
      </c>
      <c r="BH162" s="474">
        <v>0</v>
      </c>
      <c r="BI162" s="263">
        <f t="shared" si="1562"/>
        <v>0</v>
      </c>
      <c r="BJ162" s="474">
        <v>0</v>
      </c>
      <c r="BK162" s="263">
        <f t="shared" si="1563"/>
        <v>0</v>
      </c>
      <c r="BL162" s="474">
        <v>0</v>
      </c>
      <c r="BM162" s="263">
        <f t="shared" si="1564"/>
        <v>0</v>
      </c>
      <c r="BN162" s="474">
        <v>0</v>
      </c>
      <c r="BO162" s="263">
        <f t="shared" si="1565"/>
        <v>0</v>
      </c>
      <c r="BP162" s="474">
        <v>0</v>
      </c>
      <c r="BQ162" s="476">
        <f t="shared" si="979"/>
        <v>0</v>
      </c>
      <c r="BR162" s="295">
        <f t="shared" si="1374"/>
        <v>0</v>
      </c>
    </row>
    <row r="163" spans="2:70" ht="18" hidden="1" customHeight="1" outlineLevel="2" thickTop="1" thickBot="1">
      <c r="B163" s="208" t="s">
        <v>449</v>
      </c>
      <c r="C163" s="260" t="str">
        <f>IF(VLOOKUP(B163,'Orçamento Detalhado'!$A$11:$I$529,4,)="","",(VLOOKUP(B163,'Orçamento Detalhado'!$A$11:$I$529,4,)))</f>
        <v/>
      </c>
      <c r="D163" s="261" t="str">
        <f>IF(B163="","",VLOOKUP($B163,'Orçamento Detalhado'!$A$11:$J$529,10,))</f>
        <v/>
      </c>
      <c r="E163" s="262">
        <f t="shared" si="1373"/>
        <v>0</v>
      </c>
      <c r="F163" s="478">
        <v>159</v>
      </c>
      <c r="G163" s="263">
        <f t="shared" si="1535"/>
        <v>0</v>
      </c>
      <c r="H163" s="264"/>
      <c r="I163" s="263">
        <f t="shared" si="1536"/>
        <v>0</v>
      </c>
      <c r="J163" s="474"/>
      <c r="K163" s="263">
        <f t="shared" si="1537"/>
        <v>0</v>
      </c>
      <c r="L163" s="474">
        <v>0</v>
      </c>
      <c r="M163" s="263">
        <f t="shared" si="1538"/>
        <v>0</v>
      </c>
      <c r="N163" s="474">
        <v>0</v>
      </c>
      <c r="O163" s="263">
        <f t="shared" si="1539"/>
        <v>0</v>
      </c>
      <c r="P163" s="474">
        <v>0</v>
      </c>
      <c r="Q163" s="263">
        <f t="shared" si="1540"/>
        <v>0</v>
      </c>
      <c r="R163" s="474">
        <v>0</v>
      </c>
      <c r="S163" s="263">
        <f t="shared" si="1541"/>
        <v>0</v>
      </c>
      <c r="T163" s="474">
        <v>0</v>
      </c>
      <c r="U163" s="263">
        <f t="shared" si="1542"/>
        <v>0</v>
      </c>
      <c r="V163" s="474">
        <v>0</v>
      </c>
      <c r="W163" s="263">
        <f t="shared" si="1543"/>
        <v>0</v>
      </c>
      <c r="X163" s="474">
        <v>0</v>
      </c>
      <c r="Y163" s="263">
        <f t="shared" si="1544"/>
        <v>0</v>
      </c>
      <c r="Z163" s="474">
        <v>0</v>
      </c>
      <c r="AA163" s="263">
        <f t="shared" si="1545"/>
        <v>0</v>
      </c>
      <c r="AB163" s="474"/>
      <c r="AC163" s="263">
        <f t="shared" si="1546"/>
        <v>0</v>
      </c>
      <c r="AD163" s="474"/>
      <c r="AE163" s="263">
        <f t="shared" si="1547"/>
        <v>0</v>
      </c>
      <c r="AF163" s="474"/>
      <c r="AG163" s="263">
        <f t="shared" si="1548"/>
        <v>0</v>
      </c>
      <c r="AH163" s="474"/>
      <c r="AI163" s="263">
        <f t="shared" si="1549"/>
        <v>0</v>
      </c>
      <c r="AJ163" s="474">
        <v>0</v>
      </c>
      <c r="AK163" s="263">
        <f t="shared" si="1550"/>
        <v>0</v>
      </c>
      <c r="AL163" s="474">
        <v>0</v>
      </c>
      <c r="AM163" s="263">
        <f t="shared" si="1551"/>
        <v>0</v>
      </c>
      <c r="AN163" s="474">
        <v>0</v>
      </c>
      <c r="AO163" s="263">
        <f t="shared" si="1552"/>
        <v>0</v>
      </c>
      <c r="AP163" s="474">
        <v>0</v>
      </c>
      <c r="AQ163" s="263">
        <f t="shared" si="1553"/>
        <v>0</v>
      </c>
      <c r="AR163" s="474">
        <v>0</v>
      </c>
      <c r="AS163" s="263">
        <f t="shared" si="1554"/>
        <v>0</v>
      </c>
      <c r="AT163" s="474">
        <v>0</v>
      </c>
      <c r="AU163" s="263">
        <f t="shared" si="1555"/>
        <v>0</v>
      </c>
      <c r="AV163" s="474">
        <v>0</v>
      </c>
      <c r="AW163" s="263">
        <f t="shared" si="1556"/>
        <v>0</v>
      </c>
      <c r="AX163" s="474">
        <v>0</v>
      </c>
      <c r="AY163" s="263">
        <f t="shared" si="1557"/>
        <v>0</v>
      </c>
      <c r="AZ163" s="474">
        <v>0</v>
      </c>
      <c r="BA163" s="263">
        <f t="shared" si="1558"/>
        <v>0</v>
      </c>
      <c r="BB163" s="474">
        <v>0</v>
      </c>
      <c r="BC163" s="263">
        <f t="shared" si="1559"/>
        <v>0</v>
      </c>
      <c r="BD163" s="474">
        <v>0</v>
      </c>
      <c r="BE163" s="263">
        <f t="shared" si="1560"/>
        <v>0</v>
      </c>
      <c r="BF163" s="474">
        <v>0</v>
      </c>
      <c r="BG163" s="263">
        <f t="shared" si="1561"/>
        <v>0</v>
      </c>
      <c r="BH163" s="474">
        <v>0</v>
      </c>
      <c r="BI163" s="263">
        <f t="shared" si="1562"/>
        <v>0</v>
      </c>
      <c r="BJ163" s="474">
        <v>0</v>
      </c>
      <c r="BK163" s="263">
        <f t="shared" si="1563"/>
        <v>0</v>
      </c>
      <c r="BL163" s="474">
        <v>0</v>
      </c>
      <c r="BM163" s="263">
        <f t="shared" si="1564"/>
        <v>0</v>
      </c>
      <c r="BN163" s="474">
        <v>0</v>
      </c>
      <c r="BO163" s="263">
        <f t="shared" si="1565"/>
        <v>0</v>
      </c>
      <c r="BP163" s="474">
        <v>0</v>
      </c>
      <c r="BQ163" s="476">
        <f t="shared" si="979"/>
        <v>0</v>
      </c>
      <c r="BR163" s="295">
        <f t="shared" si="1374"/>
        <v>0</v>
      </c>
    </row>
    <row r="164" spans="2:70" ht="18" hidden="1" customHeight="1" outlineLevel="2" thickTop="1" thickBot="1">
      <c r="B164" s="208" t="s">
        <v>450</v>
      </c>
      <c r="C164" s="260" t="str">
        <f>IF(VLOOKUP(B164,'Orçamento Detalhado'!$A$11:$I$529,4,)="","",(VLOOKUP(B164,'Orçamento Detalhado'!$A$11:$I$529,4,)))</f>
        <v/>
      </c>
      <c r="D164" s="261" t="str">
        <f>IF(B164="","",VLOOKUP($B164,'Orçamento Detalhado'!$A$11:$J$529,10,))</f>
        <v/>
      </c>
      <c r="E164" s="262">
        <f t="shared" si="1373"/>
        <v>0</v>
      </c>
      <c r="F164" s="478">
        <v>160</v>
      </c>
      <c r="G164" s="263">
        <f t="shared" si="1535"/>
        <v>0</v>
      </c>
      <c r="H164" s="264"/>
      <c r="I164" s="263">
        <f t="shared" si="1536"/>
        <v>0</v>
      </c>
      <c r="J164" s="474"/>
      <c r="K164" s="263">
        <f t="shared" si="1537"/>
        <v>0</v>
      </c>
      <c r="L164" s="474">
        <v>0</v>
      </c>
      <c r="M164" s="263">
        <f t="shared" si="1538"/>
        <v>0</v>
      </c>
      <c r="N164" s="474">
        <v>0</v>
      </c>
      <c r="O164" s="263">
        <f t="shared" si="1539"/>
        <v>0</v>
      </c>
      <c r="P164" s="474">
        <v>0</v>
      </c>
      <c r="Q164" s="263">
        <f t="shared" si="1540"/>
        <v>0</v>
      </c>
      <c r="R164" s="474">
        <v>0</v>
      </c>
      <c r="S164" s="263">
        <f t="shared" si="1541"/>
        <v>0</v>
      </c>
      <c r="T164" s="474">
        <v>0</v>
      </c>
      <c r="U164" s="263">
        <f t="shared" si="1542"/>
        <v>0</v>
      </c>
      <c r="V164" s="474">
        <v>0</v>
      </c>
      <c r="W164" s="263">
        <f t="shared" si="1543"/>
        <v>0</v>
      </c>
      <c r="X164" s="474">
        <v>0</v>
      </c>
      <c r="Y164" s="263">
        <f t="shared" si="1544"/>
        <v>0</v>
      </c>
      <c r="Z164" s="474">
        <v>0</v>
      </c>
      <c r="AA164" s="263">
        <f t="shared" si="1545"/>
        <v>0</v>
      </c>
      <c r="AB164" s="474"/>
      <c r="AC164" s="263">
        <f t="shared" si="1546"/>
        <v>0</v>
      </c>
      <c r="AD164" s="474"/>
      <c r="AE164" s="263">
        <f t="shared" si="1547"/>
        <v>0</v>
      </c>
      <c r="AF164" s="474"/>
      <c r="AG164" s="263">
        <f t="shared" si="1548"/>
        <v>0</v>
      </c>
      <c r="AH164" s="474"/>
      <c r="AI164" s="263">
        <f t="shared" si="1549"/>
        <v>0</v>
      </c>
      <c r="AJ164" s="474">
        <v>0</v>
      </c>
      <c r="AK164" s="263">
        <f t="shared" si="1550"/>
        <v>0</v>
      </c>
      <c r="AL164" s="474">
        <v>0</v>
      </c>
      <c r="AM164" s="263">
        <f t="shared" si="1551"/>
        <v>0</v>
      </c>
      <c r="AN164" s="474">
        <v>0</v>
      </c>
      <c r="AO164" s="263">
        <f t="shared" si="1552"/>
        <v>0</v>
      </c>
      <c r="AP164" s="474">
        <v>0</v>
      </c>
      <c r="AQ164" s="263">
        <f t="shared" si="1553"/>
        <v>0</v>
      </c>
      <c r="AR164" s="474">
        <v>0</v>
      </c>
      <c r="AS164" s="263">
        <f t="shared" si="1554"/>
        <v>0</v>
      </c>
      <c r="AT164" s="474">
        <v>0</v>
      </c>
      <c r="AU164" s="263">
        <f t="shared" si="1555"/>
        <v>0</v>
      </c>
      <c r="AV164" s="474">
        <v>0</v>
      </c>
      <c r="AW164" s="263">
        <f t="shared" si="1556"/>
        <v>0</v>
      </c>
      <c r="AX164" s="474">
        <v>0</v>
      </c>
      <c r="AY164" s="263">
        <f t="shared" si="1557"/>
        <v>0</v>
      </c>
      <c r="AZ164" s="474">
        <v>0</v>
      </c>
      <c r="BA164" s="263">
        <f t="shared" si="1558"/>
        <v>0</v>
      </c>
      <c r="BB164" s="474">
        <v>0</v>
      </c>
      <c r="BC164" s="263">
        <f t="shared" si="1559"/>
        <v>0</v>
      </c>
      <c r="BD164" s="474">
        <v>0</v>
      </c>
      <c r="BE164" s="263">
        <f t="shared" si="1560"/>
        <v>0</v>
      </c>
      <c r="BF164" s="474">
        <v>0</v>
      </c>
      <c r="BG164" s="263">
        <f t="shared" si="1561"/>
        <v>0</v>
      </c>
      <c r="BH164" s="474">
        <v>0</v>
      </c>
      <c r="BI164" s="263">
        <f t="shared" si="1562"/>
        <v>0</v>
      </c>
      <c r="BJ164" s="474">
        <v>0</v>
      </c>
      <c r="BK164" s="263">
        <f t="shared" si="1563"/>
        <v>0</v>
      </c>
      <c r="BL164" s="474">
        <v>0</v>
      </c>
      <c r="BM164" s="263">
        <f t="shared" si="1564"/>
        <v>0</v>
      </c>
      <c r="BN164" s="474">
        <v>0</v>
      </c>
      <c r="BO164" s="263">
        <f t="shared" si="1565"/>
        <v>0</v>
      </c>
      <c r="BP164" s="474">
        <v>0</v>
      </c>
      <c r="BQ164" s="476">
        <f t="shared" si="979"/>
        <v>0</v>
      </c>
      <c r="BR164" s="295">
        <f t="shared" si="1374"/>
        <v>0</v>
      </c>
    </row>
    <row r="165" spans="2:70" ht="18" hidden="1" customHeight="1" outlineLevel="2" thickTop="1" thickBot="1">
      <c r="B165" s="208" t="s">
        <v>451</v>
      </c>
      <c r="C165" s="260" t="str">
        <f>IF(VLOOKUP(B165,'Orçamento Detalhado'!$A$11:$I$529,4,)="","",(VLOOKUP(B165,'Orçamento Detalhado'!$A$11:$I$529,4,)))</f>
        <v/>
      </c>
      <c r="D165" s="261" t="str">
        <f>IF(B165="","",VLOOKUP($B165,'Orçamento Detalhado'!$A$11:$J$529,10,))</f>
        <v/>
      </c>
      <c r="E165" s="262">
        <f t="shared" si="1373"/>
        <v>0</v>
      </c>
      <c r="F165" s="478">
        <v>161</v>
      </c>
      <c r="G165" s="263">
        <f t="shared" ref="G165:G166" si="1566">IFERROR($D165*H165,0)</f>
        <v>0</v>
      </c>
      <c r="H165" s="264"/>
      <c r="I165" s="263">
        <f t="shared" ref="I165:I166" si="1567">IFERROR($D165*J165,0)</f>
        <v>0</v>
      </c>
      <c r="J165" s="474"/>
      <c r="K165" s="263">
        <f t="shared" ref="K165:K166" si="1568">IFERROR($D165*L165,0)</f>
        <v>0</v>
      </c>
      <c r="L165" s="474">
        <v>0</v>
      </c>
      <c r="M165" s="263">
        <f t="shared" ref="M165:M166" si="1569">IFERROR($D165*N165,0)</f>
        <v>0</v>
      </c>
      <c r="N165" s="474">
        <v>0</v>
      </c>
      <c r="O165" s="263">
        <f t="shared" ref="O165:O166" si="1570">IFERROR($D165*P165,0)</f>
        <v>0</v>
      </c>
      <c r="P165" s="474">
        <v>0</v>
      </c>
      <c r="Q165" s="263">
        <f t="shared" ref="Q165:Q166" si="1571">IFERROR($D165*R165,0)</f>
        <v>0</v>
      </c>
      <c r="R165" s="474">
        <v>0</v>
      </c>
      <c r="S165" s="263">
        <f t="shared" ref="S165:S166" si="1572">IFERROR($D165*T165,0)</f>
        <v>0</v>
      </c>
      <c r="T165" s="474">
        <v>0</v>
      </c>
      <c r="U165" s="263">
        <f t="shared" ref="U165:U166" si="1573">IFERROR($D165*V165,0)</f>
        <v>0</v>
      </c>
      <c r="V165" s="474">
        <v>0</v>
      </c>
      <c r="W165" s="263">
        <f t="shared" ref="W165:W166" si="1574">IFERROR($D165*X165,0)</f>
        <v>0</v>
      </c>
      <c r="X165" s="474">
        <v>0</v>
      </c>
      <c r="Y165" s="263">
        <f t="shared" ref="Y165:Y166" si="1575">IFERROR($D165*Z165,0)</f>
        <v>0</v>
      </c>
      <c r="Z165" s="474">
        <v>0</v>
      </c>
      <c r="AA165" s="263">
        <f t="shared" ref="AA165:AA166" si="1576">IFERROR($D165*AB165,0)</f>
        <v>0</v>
      </c>
      <c r="AB165" s="474"/>
      <c r="AC165" s="263">
        <f t="shared" ref="AC165:AC166" si="1577">IFERROR($D165*AD165,0)</f>
        <v>0</v>
      </c>
      <c r="AD165" s="474"/>
      <c r="AE165" s="263">
        <f t="shared" ref="AE165:AE166" si="1578">IFERROR($D165*AF165,0)</f>
        <v>0</v>
      </c>
      <c r="AF165" s="474"/>
      <c r="AG165" s="263">
        <f t="shared" ref="AG165:AG166" si="1579">IFERROR($D165*AH165,0)</f>
        <v>0</v>
      </c>
      <c r="AH165" s="474"/>
      <c r="AI165" s="263">
        <f t="shared" ref="AI165:AI166" si="1580">IFERROR($D165*AJ165,0)</f>
        <v>0</v>
      </c>
      <c r="AJ165" s="474">
        <v>0</v>
      </c>
      <c r="AK165" s="263">
        <f t="shared" ref="AK165:AK166" si="1581">IFERROR($D165*AL165,0)</f>
        <v>0</v>
      </c>
      <c r="AL165" s="474">
        <v>0</v>
      </c>
      <c r="AM165" s="263">
        <f t="shared" ref="AM165:AM166" si="1582">IFERROR($D165*AN165,0)</f>
        <v>0</v>
      </c>
      <c r="AN165" s="474">
        <v>0</v>
      </c>
      <c r="AO165" s="263">
        <f t="shared" ref="AO165:AO166" si="1583">IFERROR($D165*AP165,0)</f>
        <v>0</v>
      </c>
      <c r="AP165" s="474">
        <v>0</v>
      </c>
      <c r="AQ165" s="263">
        <f t="shared" ref="AQ165:AQ166" si="1584">IFERROR($D165*AR165,0)</f>
        <v>0</v>
      </c>
      <c r="AR165" s="474">
        <v>0</v>
      </c>
      <c r="AS165" s="263">
        <f t="shared" ref="AS165:AS166" si="1585">IFERROR($D165*AT165,0)</f>
        <v>0</v>
      </c>
      <c r="AT165" s="474">
        <v>0</v>
      </c>
      <c r="AU165" s="263">
        <f t="shared" ref="AU165:AU166" si="1586">IFERROR($D165*AV165,0)</f>
        <v>0</v>
      </c>
      <c r="AV165" s="474">
        <v>0</v>
      </c>
      <c r="AW165" s="263">
        <f t="shared" ref="AW165:AW166" si="1587">IFERROR($D165*AX165,0)</f>
        <v>0</v>
      </c>
      <c r="AX165" s="474">
        <v>0</v>
      </c>
      <c r="AY165" s="263">
        <f t="shared" ref="AY165:AY166" si="1588">IFERROR($D165*AZ165,0)</f>
        <v>0</v>
      </c>
      <c r="AZ165" s="474">
        <v>0</v>
      </c>
      <c r="BA165" s="263">
        <f t="shared" ref="BA165:BA166" si="1589">IFERROR($D165*BB165,0)</f>
        <v>0</v>
      </c>
      <c r="BB165" s="474">
        <v>0</v>
      </c>
      <c r="BC165" s="263">
        <f t="shared" ref="BC165:BC166" si="1590">IFERROR($D165*BD165,0)</f>
        <v>0</v>
      </c>
      <c r="BD165" s="474">
        <v>0</v>
      </c>
      <c r="BE165" s="263">
        <f t="shared" ref="BE165:BE166" si="1591">IFERROR($D165*BF165,0)</f>
        <v>0</v>
      </c>
      <c r="BF165" s="474">
        <v>0</v>
      </c>
      <c r="BG165" s="263">
        <f t="shared" ref="BG165:BG166" si="1592">IFERROR($D165*BH165,0)</f>
        <v>0</v>
      </c>
      <c r="BH165" s="474">
        <v>0</v>
      </c>
      <c r="BI165" s="263">
        <f t="shared" ref="BI165:BI166" si="1593">IFERROR($D165*BJ165,0)</f>
        <v>0</v>
      </c>
      <c r="BJ165" s="474">
        <v>0</v>
      </c>
      <c r="BK165" s="263">
        <f t="shared" ref="BK165:BK166" si="1594">IFERROR($D165*BL165,0)</f>
        <v>0</v>
      </c>
      <c r="BL165" s="474">
        <v>0</v>
      </c>
      <c r="BM165" s="263">
        <f t="shared" ref="BM165:BM166" si="1595">IFERROR($D165*BN165,0)</f>
        <v>0</v>
      </c>
      <c r="BN165" s="474">
        <v>0</v>
      </c>
      <c r="BO165" s="263">
        <f t="shared" ref="BO165:BO166" si="1596">IFERROR($D165*BP165,0)</f>
        <v>0</v>
      </c>
      <c r="BP165" s="474">
        <v>0</v>
      </c>
      <c r="BQ165" s="476">
        <f t="shared" ref="BQ165:BQ166" si="1597">SUM(BN165,BL165,BJ165,BH165,BF165,BD165,BB165,AZ165,AX165,AV165,AT165,AR165,AP165,AN165,AL165,AJ165,AH165,AF165,AD165,AB165,Z165,X165,V165,T165,R165,P165,N165,L165,J165,H165,BP165)</f>
        <v>0</v>
      </c>
      <c r="BR165" s="295">
        <f t="shared" si="1374"/>
        <v>0</v>
      </c>
    </row>
    <row r="166" spans="2:70" ht="18" hidden="1" customHeight="1" outlineLevel="2" thickTop="1" thickBot="1">
      <c r="B166" s="208" t="s">
        <v>452</v>
      </c>
      <c r="C166" s="260" t="str">
        <f>IF(VLOOKUP(B166,'Orçamento Detalhado'!$A$11:$I$529,4,)="","",(VLOOKUP(B166,'Orçamento Detalhado'!$A$11:$I$529,4,)))</f>
        <v/>
      </c>
      <c r="D166" s="261" t="str">
        <f>IF(B166="","",VLOOKUP($B166,'Orçamento Detalhado'!$A$11:$J$529,10,))</f>
        <v/>
      </c>
      <c r="E166" s="262">
        <f t="shared" si="1373"/>
        <v>0</v>
      </c>
      <c r="F166" s="478">
        <v>162</v>
      </c>
      <c r="G166" s="263">
        <f t="shared" si="1566"/>
        <v>0</v>
      </c>
      <c r="H166" s="264"/>
      <c r="I166" s="263">
        <f t="shared" si="1567"/>
        <v>0</v>
      </c>
      <c r="J166" s="474"/>
      <c r="K166" s="263">
        <f t="shared" si="1568"/>
        <v>0</v>
      </c>
      <c r="L166" s="474">
        <v>0</v>
      </c>
      <c r="M166" s="263">
        <f t="shared" si="1569"/>
        <v>0</v>
      </c>
      <c r="N166" s="474">
        <v>0</v>
      </c>
      <c r="O166" s="263">
        <f t="shared" si="1570"/>
        <v>0</v>
      </c>
      <c r="P166" s="474">
        <v>0</v>
      </c>
      <c r="Q166" s="263">
        <f t="shared" si="1571"/>
        <v>0</v>
      </c>
      <c r="R166" s="474">
        <v>0</v>
      </c>
      <c r="S166" s="263">
        <f t="shared" si="1572"/>
        <v>0</v>
      </c>
      <c r="T166" s="474">
        <v>0</v>
      </c>
      <c r="U166" s="263">
        <f t="shared" si="1573"/>
        <v>0</v>
      </c>
      <c r="V166" s="474">
        <v>0</v>
      </c>
      <c r="W166" s="263">
        <f t="shared" si="1574"/>
        <v>0</v>
      </c>
      <c r="X166" s="474">
        <v>0</v>
      </c>
      <c r="Y166" s="263">
        <f t="shared" si="1575"/>
        <v>0</v>
      </c>
      <c r="Z166" s="474">
        <v>0</v>
      </c>
      <c r="AA166" s="263">
        <f t="shared" si="1576"/>
        <v>0</v>
      </c>
      <c r="AB166" s="474"/>
      <c r="AC166" s="263">
        <f t="shared" si="1577"/>
        <v>0</v>
      </c>
      <c r="AD166" s="474"/>
      <c r="AE166" s="263">
        <f t="shared" si="1578"/>
        <v>0</v>
      </c>
      <c r="AF166" s="474"/>
      <c r="AG166" s="263">
        <f t="shared" si="1579"/>
        <v>0</v>
      </c>
      <c r="AH166" s="474"/>
      <c r="AI166" s="263">
        <f t="shared" si="1580"/>
        <v>0</v>
      </c>
      <c r="AJ166" s="474">
        <v>0</v>
      </c>
      <c r="AK166" s="263">
        <f t="shared" si="1581"/>
        <v>0</v>
      </c>
      <c r="AL166" s="474">
        <v>0</v>
      </c>
      <c r="AM166" s="263">
        <f t="shared" si="1582"/>
        <v>0</v>
      </c>
      <c r="AN166" s="474">
        <v>0</v>
      </c>
      <c r="AO166" s="263">
        <f t="shared" si="1583"/>
        <v>0</v>
      </c>
      <c r="AP166" s="474">
        <v>0</v>
      </c>
      <c r="AQ166" s="263">
        <f t="shared" si="1584"/>
        <v>0</v>
      </c>
      <c r="AR166" s="474">
        <v>0</v>
      </c>
      <c r="AS166" s="263">
        <f t="shared" si="1585"/>
        <v>0</v>
      </c>
      <c r="AT166" s="474">
        <v>0</v>
      </c>
      <c r="AU166" s="263">
        <f t="shared" si="1586"/>
        <v>0</v>
      </c>
      <c r="AV166" s="474">
        <v>0</v>
      </c>
      <c r="AW166" s="263">
        <f t="shared" si="1587"/>
        <v>0</v>
      </c>
      <c r="AX166" s="474">
        <v>0</v>
      </c>
      <c r="AY166" s="263">
        <f t="shared" si="1588"/>
        <v>0</v>
      </c>
      <c r="AZ166" s="474">
        <v>0</v>
      </c>
      <c r="BA166" s="263">
        <f t="shared" si="1589"/>
        <v>0</v>
      </c>
      <c r="BB166" s="474">
        <v>0</v>
      </c>
      <c r="BC166" s="263">
        <f t="shared" si="1590"/>
        <v>0</v>
      </c>
      <c r="BD166" s="474">
        <v>0</v>
      </c>
      <c r="BE166" s="263">
        <f t="shared" si="1591"/>
        <v>0</v>
      </c>
      <c r="BF166" s="474">
        <v>0</v>
      </c>
      <c r="BG166" s="263">
        <f t="shared" si="1592"/>
        <v>0</v>
      </c>
      <c r="BH166" s="474">
        <v>0</v>
      </c>
      <c r="BI166" s="263">
        <f t="shared" si="1593"/>
        <v>0</v>
      </c>
      <c r="BJ166" s="474">
        <v>0</v>
      </c>
      <c r="BK166" s="263">
        <f t="shared" si="1594"/>
        <v>0</v>
      </c>
      <c r="BL166" s="474">
        <v>0</v>
      </c>
      <c r="BM166" s="263">
        <f t="shared" si="1595"/>
        <v>0</v>
      </c>
      <c r="BN166" s="474">
        <v>0</v>
      </c>
      <c r="BO166" s="263">
        <f t="shared" si="1596"/>
        <v>0</v>
      </c>
      <c r="BP166" s="474">
        <v>0</v>
      </c>
      <c r="BQ166" s="476">
        <f t="shared" si="1597"/>
        <v>0</v>
      </c>
      <c r="BR166" s="295">
        <f t="shared" si="1374"/>
        <v>0</v>
      </c>
    </row>
    <row r="167" spans="2:70" ht="18" hidden="1" customHeight="1" outlineLevel="2" thickTop="1" thickBot="1">
      <c r="B167" s="208" t="s">
        <v>453</v>
      </c>
      <c r="C167" s="260" t="str">
        <f>IF(VLOOKUP(B167,'Orçamento Detalhado'!$A$11:$I$529,4,)="","",(VLOOKUP(B167,'Orçamento Detalhado'!$A$11:$I$529,4,)))</f>
        <v/>
      </c>
      <c r="D167" s="261" t="str">
        <f>IF(B167="","",VLOOKUP($B167,'Orçamento Detalhado'!$A$11:$J$529,10,))</f>
        <v/>
      </c>
      <c r="E167" s="262">
        <f t="shared" si="1373"/>
        <v>0</v>
      </c>
      <c r="F167" s="478">
        <v>163</v>
      </c>
      <c r="G167" s="263">
        <f t="shared" ref="G167" si="1598">IFERROR($D167*H167,0)</f>
        <v>0</v>
      </c>
      <c r="H167" s="264"/>
      <c r="I167" s="263">
        <f t="shared" ref="I167" si="1599">IFERROR($D167*J167,0)</f>
        <v>0</v>
      </c>
      <c r="J167" s="474"/>
      <c r="K167" s="263">
        <f t="shared" ref="K167" si="1600">IFERROR($D167*L167,0)</f>
        <v>0</v>
      </c>
      <c r="L167" s="474">
        <v>0</v>
      </c>
      <c r="M167" s="263">
        <f t="shared" ref="M167" si="1601">IFERROR($D167*N167,0)</f>
        <v>0</v>
      </c>
      <c r="N167" s="474">
        <v>0</v>
      </c>
      <c r="O167" s="263">
        <f t="shared" ref="O167" si="1602">IFERROR($D167*P167,0)</f>
        <v>0</v>
      </c>
      <c r="P167" s="474">
        <v>0</v>
      </c>
      <c r="Q167" s="263">
        <f t="shared" ref="Q167" si="1603">IFERROR($D167*R167,0)</f>
        <v>0</v>
      </c>
      <c r="R167" s="474">
        <v>0</v>
      </c>
      <c r="S167" s="263">
        <f t="shared" ref="S167" si="1604">IFERROR($D167*T167,0)</f>
        <v>0</v>
      </c>
      <c r="T167" s="474">
        <v>0</v>
      </c>
      <c r="U167" s="263">
        <f t="shared" ref="U167" si="1605">IFERROR($D167*V167,0)</f>
        <v>0</v>
      </c>
      <c r="V167" s="474">
        <v>0</v>
      </c>
      <c r="W167" s="263">
        <f t="shared" ref="W167" si="1606">IFERROR($D167*X167,0)</f>
        <v>0</v>
      </c>
      <c r="X167" s="474">
        <v>0</v>
      </c>
      <c r="Y167" s="263">
        <f t="shared" ref="Y167" si="1607">IFERROR($D167*Z167,0)</f>
        <v>0</v>
      </c>
      <c r="Z167" s="474">
        <v>0</v>
      </c>
      <c r="AA167" s="263">
        <f t="shared" ref="AA167" si="1608">IFERROR($D167*AB167,0)</f>
        <v>0</v>
      </c>
      <c r="AB167" s="474"/>
      <c r="AC167" s="263">
        <f t="shared" ref="AC167" si="1609">IFERROR($D167*AD167,0)</f>
        <v>0</v>
      </c>
      <c r="AD167" s="474"/>
      <c r="AE167" s="263">
        <f t="shared" ref="AE167" si="1610">IFERROR($D167*AF167,0)</f>
        <v>0</v>
      </c>
      <c r="AF167" s="474"/>
      <c r="AG167" s="263">
        <f t="shared" ref="AG167" si="1611">IFERROR($D167*AH167,0)</f>
        <v>0</v>
      </c>
      <c r="AH167" s="474"/>
      <c r="AI167" s="263">
        <f t="shared" ref="AI167" si="1612">IFERROR($D167*AJ167,0)</f>
        <v>0</v>
      </c>
      <c r="AJ167" s="474">
        <v>0</v>
      </c>
      <c r="AK167" s="263">
        <f t="shared" ref="AK167" si="1613">IFERROR($D167*AL167,0)</f>
        <v>0</v>
      </c>
      <c r="AL167" s="474">
        <v>0</v>
      </c>
      <c r="AM167" s="263">
        <f t="shared" ref="AM167" si="1614">IFERROR($D167*AN167,0)</f>
        <v>0</v>
      </c>
      <c r="AN167" s="474">
        <v>0</v>
      </c>
      <c r="AO167" s="263">
        <f t="shared" ref="AO167" si="1615">IFERROR($D167*AP167,0)</f>
        <v>0</v>
      </c>
      <c r="AP167" s="474">
        <v>0</v>
      </c>
      <c r="AQ167" s="263">
        <f t="shared" ref="AQ167" si="1616">IFERROR($D167*AR167,0)</f>
        <v>0</v>
      </c>
      <c r="AR167" s="474">
        <v>0</v>
      </c>
      <c r="AS167" s="263">
        <f t="shared" ref="AS167" si="1617">IFERROR($D167*AT167,0)</f>
        <v>0</v>
      </c>
      <c r="AT167" s="474">
        <v>0</v>
      </c>
      <c r="AU167" s="263">
        <f t="shared" ref="AU167" si="1618">IFERROR($D167*AV167,0)</f>
        <v>0</v>
      </c>
      <c r="AV167" s="474">
        <v>0</v>
      </c>
      <c r="AW167" s="263">
        <f t="shared" ref="AW167" si="1619">IFERROR($D167*AX167,0)</f>
        <v>0</v>
      </c>
      <c r="AX167" s="474">
        <v>0</v>
      </c>
      <c r="AY167" s="263">
        <f t="shared" ref="AY167" si="1620">IFERROR($D167*AZ167,0)</f>
        <v>0</v>
      </c>
      <c r="AZ167" s="474">
        <v>0</v>
      </c>
      <c r="BA167" s="263">
        <f t="shared" ref="BA167" si="1621">IFERROR($D167*BB167,0)</f>
        <v>0</v>
      </c>
      <c r="BB167" s="474">
        <v>0</v>
      </c>
      <c r="BC167" s="263">
        <f t="shared" ref="BC167" si="1622">IFERROR($D167*BD167,0)</f>
        <v>0</v>
      </c>
      <c r="BD167" s="474">
        <v>0</v>
      </c>
      <c r="BE167" s="263">
        <f t="shared" ref="BE167" si="1623">IFERROR($D167*BF167,0)</f>
        <v>0</v>
      </c>
      <c r="BF167" s="474">
        <v>0</v>
      </c>
      <c r="BG167" s="263">
        <f t="shared" ref="BG167" si="1624">IFERROR($D167*BH167,0)</f>
        <v>0</v>
      </c>
      <c r="BH167" s="474">
        <v>0</v>
      </c>
      <c r="BI167" s="263">
        <f t="shared" ref="BI167" si="1625">IFERROR($D167*BJ167,0)</f>
        <v>0</v>
      </c>
      <c r="BJ167" s="474">
        <v>0</v>
      </c>
      <c r="BK167" s="263">
        <f t="shared" ref="BK167" si="1626">IFERROR($D167*BL167,0)</f>
        <v>0</v>
      </c>
      <c r="BL167" s="474">
        <v>0</v>
      </c>
      <c r="BM167" s="263">
        <f t="shared" ref="BM167" si="1627">IFERROR($D167*BN167,0)</f>
        <v>0</v>
      </c>
      <c r="BN167" s="474">
        <v>0</v>
      </c>
      <c r="BO167" s="263">
        <f t="shared" ref="BO167" si="1628">IFERROR($D167*BP167,0)</f>
        <v>0</v>
      </c>
      <c r="BP167" s="474">
        <v>0</v>
      </c>
      <c r="BQ167" s="476">
        <f t="shared" ref="BQ167" si="1629">SUM(BN167,BL167,BJ167,BH167,BF167,BD167,BB167,AZ167,AX167,AV167,AT167,AR167,AP167,AN167,AL167,AJ167,AH167,AF167,AD167,AB167,Z167,X167,V167,T167,R167,P167,N167,L167,J167,H167,BP167)</f>
        <v>0</v>
      </c>
      <c r="BR167" s="295">
        <f t="shared" si="1374"/>
        <v>0</v>
      </c>
    </row>
    <row r="168" spans="2:70" ht="18" hidden="1" customHeight="1" outlineLevel="1" thickTop="1" thickBot="1">
      <c r="B168" s="246" t="s">
        <v>122</v>
      </c>
      <c r="C168" s="266" t="str">
        <f>IF(B168="","",VLOOKUP(B168,'Orçamento Detalhado'!$A$11:$I$529,4,))</f>
        <v>REVESTIMENTOS INTERNOS</v>
      </c>
      <c r="D168" s="249">
        <f>SUM(D169:D183)</f>
        <v>0</v>
      </c>
      <c r="E168" s="250">
        <f t="shared" si="1373"/>
        <v>0</v>
      </c>
      <c r="F168" s="478">
        <v>164</v>
      </c>
      <c r="G168" s="251">
        <f>SUM(G169:G183)</f>
        <v>0</v>
      </c>
      <c r="H168" s="252">
        <f>IFERROR(G168/$D168,0)</f>
        <v>0</v>
      </c>
      <c r="I168" s="251">
        <f>SUM(I169:I183)</f>
        <v>0</v>
      </c>
      <c r="J168" s="473">
        <f>IFERROR(I168/$D168,0)</f>
        <v>0</v>
      </c>
      <c r="K168" s="251">
        <f>SUM(K169:K183)</f>
        <v>0</v>
      </c>
      <c r="L168" s="473">
        <f>IFERROR(K168/$D168,0)</f>
        <v>0</v>
      </c>
      <c r="M168" s="251">
        <f>SUM(M169:M183)</f>
        <v>0</v>
      </c>
      <c r="N168" s="473">
        <f>IFERROR(M168/$D168,0)</f>
        <v>0</v>
      </c>
      <c r="O168" s="251">
        <f>SUM(O169:O183)</f>
        <v>0</v>
      </c>
      <c r="P168" s="473">
        <f>IFERROR(O168/$D168,0)</f>
        <v>0</v>
      </c>
      <c r="Q168" s="251">
        <f>SUM(Q169:Q183)</f>
        <v>0</v>
      </c>
      <c r="R168" s="473">
        <f>IFERROR(Q168/$D168,0)</f>
        <v>0</v>
      </c>
      <c r="S168" s="251">
        <f>SUM(S169:S183)</f>
        <v>0</v>
      </c>
      <c r="T168" s="473">
        <f>IFERROR(S168/$D168,0)</f>
        <v>0</v>
      </c>
      <c r="U168" s="251">
        <f>SUM(U169:U183)</f>
        <v>0</v>
      </c>
      <c r="V168" s="473">
        <f>IFERROR(U168/$D168,0)</f>
        <v>0</v>
      </c>
      <c r="W168" s="251">
        <f>SUM(W169:W183)</f>
        <v>0</v>
      </c>
      <c r="X168" s="473">
        <f>IFERROR(W168/$D168,0)</f>
        <v>0</v>
      </c>
      <c r="Y168" s="251">
        <f>SUM(Y169:Y183)</f>
        <v>0</v>
      </c>
      <c r="Z168" s="473">
        <f>IFERROR(Y168/$D168,0)</f>
        <v>0</v>
      </c>
      <c r="AA168" s="251">
        <f>SUM(AA169:AA183)</f>
        <v>0</v>
      </c>
      <c r="AB168" s="473">
        <f>IFERROR(AA168/$D168,0)</f>
        <v>0</v>
      </c>
      <c r="AC168" s="251">
        <f>SUM(AC169:AC183)</f>
        <v>0</v>
      </c>
      <c r="AD168" s="473">
        <f>IFERROR(AC168/$D168,0)</f>
        <v>0</v>
      </c>
      <c r="AE168" s="251">
        <f>SUM(AE169:AE183)</f>
        <v>0</v>
      </c>
      <c r="AF168" s="473">
        <f>IFERROR(AE168/$D168,0)</f>
        <v>0</v>
      </c>
      <c r="AG168" s="251">
        <f>SUM(AG169:AG183)</f>
        <v>0</v>
      </c>
      <c r="AH168" s="473">
        <f>IFERROR(AG168/$D168,0)</f>
        <v>0</v>
      </c>
      <c r="AI168" s="251">
        <f>SUM(AI169:AI183)</f>
        <v>0</v>
      </c>
      <c r="AJ168" s="473">
        <f>IFERROR(AI168/$D168,0)</f>
        <v>0</v>
      </c>
      <c r="AK168" s="251">
        <f>SUM(AK169:AK183)</f>
        <v>0</v>
      </c>
      <c r="AL168" s="473">
        <f>IFERROR(AK168/$D168,0)</f>
        <v>0</v>
      </c>
      <c r="AM168" s="251">
        <f>SUM(AM169:AM183)</f>
        <v>0</v>
      </c>
      <c r="AN168" s="473">
        <f>IFERROR(AM168/$D168,0)</f>
        <v>0</v>
      </c>
      <c r="AO168" s="251">
        <f>SUM(AO169:AO183)</f>
        <v>0</v>
      </c>
      <c r="AP168" s="473">
        <f>IFERROR(AO168/$D168,0)</f>
        <v>0</v>
      </c>
      <c r="AQ168" s="251">
        <f>SUM(AQ169:AQ183)</f>
        <v>0</v>
      </c>
      <c r="AR168" s="473">
        <f>IFERROR(AQ168/$D168,0)</f>
        <v>0</v>
      </c>
      <c r="AS168" s="251">
        <f>SUM(AS169:AS183)</f>
        <v>0</v>
      </c>
      <c r="AT168" s="473">
        <f>IFERROR(AS168/$D168,0)</f>
        <v>0</v>
      </c>
      <c r="AU168" s="251">
        <f>SUM(AU169:AU183)</f>
        <v>0</v>
      </c>
      <c r="AV168" s="473">
        <f>IFERROR(AU168/$D168,0)</f>
        <v>0</v>
      </c>
      <c r="AW168" s="251">
        <f>SUM(AW169:AW183)</f>
        <v>0</v>
      </c>
      <c r="AX168" s="473">
        <f>IFERROR(AW168/$D168,0)</f>
        <v>0</v>
      </c>
      <c r="AY168" s="251">
        <f>SUM(AY169:AY183)</f>
        <v>0</v>
      </c>
      <c r="AZ168" s="473">
        <f>IFERROR(AY168/$D168,0)</f>
        <v>0</v>
      </c>
      <c r="BA168" s="251">
        <f>SUM(BA169:BA183)</f>
        <v>0</v>
      </c>
      <c r="BB168" s="473">
        <f>IFERROR(BA168/$D168,0)</f>
        <v>0</v>
      </c>
      <c r="BC168" s="251">
        <f>SUM(BC169:BC183)</f>
        <v>0</v>
      </c>
      <c r="BD168" s="473">
        <f>IFERROR(BC168/$D168,0)</f>
        <v>0</v>
      </c>
      <c r="BE168" s="251">
        <f>SUM(BE169:BE183)</f>
        <v>0</v>
      </c>
      <c r="BF168" s="473">
        <f>IFERROR(BE168/$D168,0)</f>
        <v>0</v>
      </c>
      <c r="BG168" s="251">
        <f>SUM(BG169:BG183)</f>
        <v>0</v>
      </c>
      <c r="BH168" s="473">
        <f>IFERROR(BG168/$D168,0)</f>
        <v>0</v>
      </c>
      <c r="BI168" s="251">
        <f>SUM(BI169:BI183)</f>
        <v>0</v>
      </c>
      <c r="BJ168" s="473">
        <f>IFERROR(BI168/$D168,0)</f>
        <v>0</v>
      </c>
      <c r="BK168" s="251">
        <f>SUM(BK169:BK183)</f>
        <v>0</v>
      </c>
      <c r="BL168" s="473">
        <f>IFERROR(BK168/$D168,0)</f>
        <v>0</v>
      </c>
      <c r="BM168" s="251">
        <f>SUM(BM169:BM183)</f>
        <v>0</v>
      </c>
      <c r="BN168" s="473">
        <f>IFERROR(BM168/$D168,0)</f>
        <v>0</v>
      </c>
      <c r="BO168" s="251">
        <f>SUM(BO169:BO183)</f>
        <v>0</v>
      </c>
      <c r="BP168" s="473">
        <f>IFERROR(BO168/$D168,0)</f>
        <v>0</v>
      </c>
      <c r="BQ168" s="476">
        <f t="shared" ref="BQ168:BQ178" si="1630">SUM(BN168,BL168,BJ168,BH168,BF168,BD168,BB168,AZ168,AX168,AV168,AT168,AR168,AP168,AN168,AL168,AJ168,AH168,AF168,AD168,AB168,Z168,X168,V168,T168,R168,P168,N168,L168,J168,H168,BP168)</f>
        <v>0</v>
      </c>
      <c r="BR168" s="295">
        <f t="shared" si="1374"/>
        <v>0</v>
      </c>
    </row>
    <row r="169" spans="2:70" ht="18" hidden="1" customHeight="1" outlineLevel="2" thickTop="1" thickBot="1">
      <c r="B169" s="208" t="s">
        <v>455</v>
      </c>
      <c r="C169" s="260" t="str">
        <f>IF(VLOOKUP(B169,'Orçamento Detalhado'!$A$11:$I$529,4,)="","",(VLOOKUP(B169,'Orçamento Detalhado'!$A$11:$I$529,4,)))</f>
        <v>Chapisco</v>
      </c>
      <c r="D169" s="261" t="str">
        <f>IF(B169="","",VLOOKUP($B169,'Orçamento Detalhado'!$A$11:$J$529,10,))</f>
        <v/>
      </c>
      <c r="E169" s="262">
        <f t="shared" si="1373"/>
        <v>0</v>
      </c>
      <c r="F169" s="478">
        <v>165</v>
      </c>
      <c r="G169" s="263">
        <f t="shared" ref="G169:G178" si="1631">IFERROR($D169*H169,0)</f>
        <v>0</v>
      </c>
      <c r="H169" s="264"/>
      <c r="I169" s="263">
        <f t="shared" ref="I169:I178" si="1632">IFERROR($D169*J169,0)</f>
        <v>0</v>
      </c>
      <c r="J169" s="474"/>
      <c r="K169" s="263">
        <f t="shared" ref="K169:K178" si="1633">IFERROR($D169*L169,0)</f>
        <v>0</v>
      </c>
      <c r="L169" s="474">
        <v>0</v>
      </c>
      <c r="M169" s="263">
        <f t="shared" ref="M169:M178" si="1634">IFERROR($D169*N169,0)</f>
        <v>0</v>
      </c>
      <c r="N169" s="474">
        <v>0</v>
      </c>
      <c r="O169" s="263">
        <f t="shared" ref="O169:O178" si="1635">IFERROR($D169*P169,0)</f>
        <v>0</v>
      </c>
      <c r="P169" s="474">
        <v>0</v>
      </c>
      <c r="Q169" s="263">
        <f t="shared" ref="Q169:Q178" si="1636">IFERROR($D169*R169,0)</f>
        <v>0</v>
      </c>
      <c r="R169" s="474">
        <v>0</v>
      </c>
      <c r="S169" s="263">
        <f t="shared" ref="S169:S178" si="1637">IFERROR($D169*T169,0)</f>
        <v>0</v>
      </c>
      <c r="T169" s="474">
        <v>0</v>
      </c>
      <c r="U169" s="263">
        <f t="shared" ref="U169:U178" si="1638">IFERROR($D169*V169,0)</f>
        <v>0</v>
      </c>
      <c r="V169" s="474">
        <v>0</v>
      </c>
      <c r="W169" s="263">
        <f t="shared" ref="W169:W178" si="1639">IFERROR($D169*X169,0)</f>
        <v>0</v>
      </c>
      <c r="X169" s="474">
        <v>0</v>
      </c>
      <c r="Y169" s="263">
        <f t="shared" ref="Y169:Y178" si="1640">IFERROR($D169*Z169,0)</f>
        <v>0</v>
      </c>
      <c r="Z169" s="474">
        <v>0</v>
      </c>
      <c r="AA169" s="263">
        <f t="shared" ref="AA169:AA178" si="1641">IFERROR($D169*AB169,0)</f>
        <v>0</v>
      </c>
      <c r="AB169" s="474"/>
      <c r="AC169" s="263">
        <f t="shared" ref="AC169:AC178" si="1642">IFERROR($D169*AD169,0)</f>
        <v>0</v>
      </c>
      <c r="AD169" s="474"/>
      <c r="AE169" s="263">
        <f t="shared" ref="AE169:AE178" si="1643">IFERROR($D169*AF169,0)</f>
        <v>0</v>
      </c>
      <c r="AF169" s="474"/>
      <c r="AG169" s="263">
        <f t="shared" ref="AG169:AG178" si="1644">IFERROR($D169*AH169,0)</f>
        <v>0</v>
      </c>
      <c r="AH169" s="474"/>
      <c r="AI169" s="263">
        <f t="shared" ref="AI169:AI178" si="1645">IFERROR($D169*AJ169,0)</f>
        <v>0</v>
      </c>
      <c r="AJ169" s="474"/>
      <c r="AK169" s="263">
        <f t="shared" ref="AK169:AK178" si="1646">IFERROR($D169*AL169,0)</f>
        <v>0</v>
      </c>
      <c r="AL169" s="474">
        <v>0</v>
      </c>
      <c r="AM169" s="263">
        <f t="shared" ref="AM169:AM178" si="1647">IFERROR($D169*AN169,0)</f>
        <v>0</v>
      </c>
      <c r="AN169" s="474">
        <v>0</v>
      </c>
      <c r="AO169" s="263">
        <f t="shared" ref="AO169:AO178" si="1648">IFERROR($D169*AP169,0)</f>
        <v>0</v>
      </c>
      <c r="AP169" s="474">
        <v>0</v>
      </c>
      <c r="AQ169" s="263">
        <f t="shared" ref="AQ169:AQ178" si="1649">IFERROR($D169*AR169,0)</f>
        <v>0</v>
      </c>
      <c r="AR169" s="474">
        <v>0</v>
      </c>
      <c r="AS169" s="263">
        <f t="shared" ref="AS169:AS178" si="1650">IFERROR($D169*AT169,0)</f>
        <v>0</v>
      </c>
      <c r="AT169" s="474">
        <v>0</v>
      </c>
      <c r="AU169" s="263">
        <f t="shared" ref="AU169:AU178" si="1651">IFERROR($D169*AV169,0)</f>
        <v>0</v>
      </c>
      <c r="AV169" s="474">
        <v>0</v>
      </c>
      <c r="AW169" s="263">
        <f t="shared" ref="AW169:AW178" si="1652">IFERROR($D169*AX169,0)</f>
        <v>0</v>
      </c>
      <c r="AX169" s="474">
        <v>0</v>
      </c>
      <c r="AY169" s="263">
        <f t="shared" ref="AY169:AY178" si="1653">IFERROR($D169*AZ169,0)</f>
        <v>0</v>
      </c>
      <c r="AZ169" s="474">
        <v>0</v>
      </c>
      <c r="BA169" s="263">
        <f t="shared" ref="BA169:BA178" si="1654">IFERROR($D169*BB169,0)</f>
        <v>0</v>
      </c>
      <c r="BB169" s="474">
        <v>0</v>
      </c>
      <c r="BC169" s="263">
        <f t="shared" ref="BC169:BC178" si="1655">IFERROR($D169*BD169,0)</f>
        <v>0</v>
      </c>
      <c r="BD169" s="474">
        <v>0</v>
      </c>
      <c r="BE169" s="263">
        <f t="shared" ref="BE169:BE178" si="1656">IFERROR($D169*BF169,0)</f>
        <v>0</v>
      </c>
      <c r="BF169" s="474">
        <v>0</v>
      </c>
      <c r="BG169" s="263">
        <f t="shared" ref="BG169:BG178" si="1657">IFERROR($D169*BH169,0)</f>
        <v>0</v>
      </c>
      <c r="BH169" s="474">
        <v>0</v>
      </c>
      <c r="BI169" s="263">
        <f t="shared" ref="BI169:BI178" si="1658">IFERROR($D169*BJ169,0)</f>
        <v>0</v>
      </c>
      <c r="BJ169" s="474">
        <v>0</v>
      </c>
      <c r="BK169" s="263">
        <f t="shared" ref="BK169:BK178" si="1659">IFERROR($D169*BL169,0)</f>
        <v>0</v>
      </c>
      <c r="BL169" s="474">
        <v>0</v>
      </c>
      <c r="BM169" s="263">
        <f t="shared" ref="BM169:BM178" si="1660">IFERROR($D169*BN169,0)</f>
        <v>0</v>
      </c>
      <c r="BN169" s="474">
        <v>0</v>
      </c>
      <c r="BO169" s="263">
        <f t="shared" ref="BO169:BO178" si="1661">IFERROR($D169*BP169,0)</f>
        <v>0</v>
      </c>
      <c r="BP169" s="474">
        <v>0</v>
      </c>
      <c r="BQ169" s="476">
        <f t="shared" si="1630"/>
        <v>0</v>
      </c>
      <c r="BR169" s="295">
        <f t="shared" si="1374"/>
        <v>0</v>
      </c>
    </row>
    <row r="170" spans="2:70" ht="18" hidden="1" customHeight="1" outlineLevel="2" thickTop="1" thickBot="1">
      <c r="B170" s="208" t="s">
        <v>457</v>
      </c>
      <c r="C170" s="260" t="str">
        <f>IF(VLOOKUP(B170,'Orçamento Detalhado'!$A$11:$I$529,4,)="","",(VLOOKUP(B170,'Orçamento Detalhado'!$A$11:$I$529,4,)))</f>
        <v>Emboço</v>
      </c>
      <c r="D170" s="261" t="str">
        <f>IF(B170="","",VLOOKUP($B170,'Orçamento Detalhado'!$A$11:$J$529,10,))</f>
        <v/>
      </c>
      <c r="E170" s="262">
        <f t="shared" si="1373"/>
        <v>0</v>
      </c>
      <c r="F170" s="478">
        <v>166</v>
      </c>
      <c r="G170" s="263">
        <f t="shared" si="1631"/>
        <v>0</v>
      </c>
      <c r="H170" s="264"/>
      <c r="I170" s="263">
        <f t="shared" si="1632"/>
        <v>0</v>
      </c>
      <c r="J170" s="474"/>
      <c r="K170" s="263">
        <f t="shared" si="1633"/>
        <v>0</v>
      </c>
      <c r="L170" s="474">
        <v>0</v>
      </c>
      <c r="M170" s="263">
        <f t="shared" si="1634"/>
        <v>0</v>
      </c>
      <c r="N170" s="474">
        <v>0</v>
      </c>
      <c r="O170" s="263">
        <f t="shared" si="1635"/>
        <v>0</v>
      </c>
      <c r="P170" s="474">
        <v>0</v>
      </c>
      <c r="Q170" s="263">
        <f t="shared" si="1636"/>
        <v>0</v>
      </c>
      <c r="R170" s="474">
        <v>0</v>
      </c>
      <c r="S170" s="263">
        <f t="shared" si="1637"/>
        <v>0</v>
      </c>
      <c r="T170" s="474">
        <v>0</v>
      </c>
      <c r="U170" s="263">
        <f t="shared" si="1638"/>
        <v>0</v>
      </c>
      <c r="V170" s="474">
        <v>0</v>
      </c>
      <c r="W170" s="263">
        <f t="shared" si="1639"/>
        <v>0</v>
      </c>
      <c r="X170" s="474">
        <v>0</v>
      </c>
      <c r="Y170" s="263">
        <f t="shared" si="1640"/>
        <v>0</v>
      </c>
      <c r="Z170" s="474">
        <v>0</v>
      </c>
      <c r="AA170" s="263">
        <f t="shared" si="1641"/>
        <v>0</v>
      </c>
      <c r="AB170" s="474"/>
      <c r="AC170" s="263">
        <f t="shared" si="1642"/>
        <v>0</v>
      </c>
      <c r="AD170" s="474"/>
      <c r="AE170" s="263">
        <f t="shared" si="1643"/>
        <v>0</v>
      </c>
      <c r="AF170" s="474"/>
      <c r="AG170" s="263">
        <f t="shared" si="1644"/>
        <v>0</v>
      </c>
      <c r="AH170" s="474"/>
      <c r="AI170" s="263">
        <f t="shared" si="1645"/>
        <v>0</v>
      </c>
      <c r="AJ170" s="474"/>
      <c r="AK170" s="263">
        <f t="shared" si="1646"/>
        <v>0</v>
      </c>
      <c r="AL170" s="474">
        <v>0</v>
      </c>
      <c r="AM170" s="263">
        <f t="shared" si="1647"/>
        <v>0</v>
      </c>
      <c r="AN170" s="474">
        <v>0</v>
      </c>
      <c r="AO170" s="263">
        <f t="shared" si="1648"/>
        <v>0</v>
      </c>
      <c r="AP170" s="474">
        <v>0</v>
      </c>
      <c r="AQ170" s="263">
        <f t="shared" si="1649"/>
        <v>0</v>
      </c>
      <c r="AR170" s="474">
        <v>0</v>
      </c>
      <c r="AS170" s="263">
        <f t="shared" si="1650"/>
        <v>0</v>
      </c>
      <c r="AT170" s="474">
        <v>0</v>
      </c>
      <c r="AU170" s="263">
        <f t="shared" si="1651"/>
        <v>0</v>
      </c>
      <c r="AV170" s="474">
        <v>0</v>
      </c>
      <c r="AW170" s="263">
        <f t="shared" si="1652"/>
        <v>0</v>
      </c>
      <c r="AX170" s="474">
        <v>0</v>
      </c>
      <c r="AY170" s="263">
        <f t="shared" si="1653"/>
        <v>0</v>
      </c>
      <c r="AZ170" s="474">
        <v>0</v>
      </c>
      <c r="BA170" s="263">
        <f t="shared" si="1654"/>
        <v>0</v>
      </c>
      <c r="BB170" s="474">
        <v>0</v>
      </c>
      <c r="BC170" s="263">
        <f t="shared" si="1655"/>
        <v>0</v>
      </c>
      <c r="BD170" s="474">
        <v>0</v>
      </c>
      <c r="BE170" s="263">
        <f t="shared" si="1656"/>
        <v>0</v>
      </c>
      <c r="BF170" s="474">
        <v>0</v>
      </c>
      <c r="BG170" s="263">
        <f t="shared" si="1657"/>
        <v>0</v>
      </c>
      <c r="BH170" s="474">
        <v>0</v>
      </c>
      <c r="BI170" s="263">
        <f t="shared" si="1658"/>
        <v>0</v>
      </c>
      <c r="BJ170" s="474">
        <v>0</v>
      </c>
      <c r="BK170" s="263">
        <f t="shared" si="1659"/>
        <v>0</v>
      </c>
      <c r="BL170" s="474">
        <v>0</v>
      </c>
      <c r="BM170" s="263">
        <f t="shared" si="1660"/>
        <v>0</v>
      </c>
      <c r="BN170" s="474">
        <v>0</v>
      </c>
      <c r="BO170" s="263">
        <f t="shared" si="1661"/>
        <v>0</v>
      </c>
      <c r="BP170" s="474">
        <v>0</v>
      </c>
      <c r="BQ170" s="476">
        <f t="shared" si="1630"/>
        <v>0</v>
      </c>
      <c r="BR170" s="295">
        <f t="shared" si="1374"/>
        <v>0</v>
      </c>
    </row>
    <row r="171" spans="2:70" ht="18" hidden="1" customHeight="1" outlineLevel="2" thickTop="1" thickBot="1">
      <c r="B171" s="208" t="s">
        <v>459</v>
      </c>
      <c r="C171" s="260" t="str">
        <f>IF(VLOOKUP(B171,'Orçamento Detalhado'!$A$11:$I$529,4,)="","",(VLOOKUP(B171,'Orçamento Detalhado'!$A$11:$I$529,4,)))</f>
        <v>Reboco</v>
      </c>
      <c r="D171" s="261" t="str">
        <f>IF(B171="","",VLOOKUP($B171,'Orçamento Detalhado'!$A$11:$J$529,10,))</f>
        <v/>
      </c>
      <c r="E171" s="262">
        <f t="shared" si="1373"/>
        <v>0</v>
      </c>
      <c r="F171" s="478">
        <v>167</v>
      </c>
      <c r="G171" s="263">
        <f t="shared" si="1631"/>
        <v>0</v>
      </c>
      <c r="H171" s="264"/>
      <c r="I171" s="263">
        <f t="shared" si="1632"/>
        <v>0</v>
      </c>
      <c r="J171" s="474"/>
      <c r="K171" s="263">
        <f t="shared" si="1633"/>
        <v>0</v>
      </c>
      <c r="L171" s="474">
        <v>0</v>
      </c>
      <c r="M171" s="263">
        <f t="shared" si="1634"/>
        <v>0</v>
      </c>
      <c r="N171" s="474">
        <v>0</v>
      </c>
      <c r="O171" s="263">
        <f t="shared" si="1635"/>
        <v>0</v>
      </c>
      <c r="P171" s="474">
        <v>0</v>
      </c>
      <c r="Q171" s="263">
        <f t="shared" si="1636"/>
        <v>0</v>
      </c>
      <c r="R171" s="474">
        <v>0</v>
      </c>
      <c r="S171" s="263">
        <f t="shared" si="1637"/>
        <v>0</v>
      </c>
      <c r="T171" s="474">
        <v>0</v>
      </c>
      <c r="U171" s="263">
        <f t="shared" si="1638"/>
        <v>0</v>
      </c>
      <c r="V171" s="474">
        <v>0</v>
      </c>
      <c r="W171" s="263">
        <f t="shared" si="1639"/>
        <v>0</v>
      </c>
      <c r="X171" s="474">
        <v>0</v>
      </c>
      <c r="Y171" s="263">
        <f t="shared" si="1640"/>
        <v>0</v>
      </c>
      <c r="Z171" s="474">
        <v>0</v>
      </c>
      <c r="AA171" s="263">
        <f t="shared" si="1641"/>
        <v>0</v>
      </c>
      <c r="AB171" s="474"/>
      <c r="AC171" s="263">
        <f t="shared" si="1642"/>
        <v>0</v>
      </c>
      <c r="AD171" s="474"/>
      <c r="AE171" s="263">
        <f t="shared" si="1643"/>
        <v>0</v>
      </c>
      <c r="AF171" s="474"/>
      <c r="AG171" s="263">
        <f t="shared" si="1644"/>
        <v>0</v>
      </c>
      <c r="AH171" s="474"/>
      <c r="AI171" s="263">
        <f t="shared" si="1645"/>
        <v>0</v>
      </c>
      <c r="AJ171" s="474"/>
      <c r="AK171" s="263">
        <f t="shared" si="1646"/>
        <v>0</v>
      </c>
      <c r="AL171" s="474">
        <v>0</v>
      </c>
      <c r="AM171" s="263">
        <f t="shared" si="1647"/>
        <v>0</v>
      </c>
      <c r="AN171" s="474">
        <v>0</v>
      </c>
      <c r="AO171" s="263">
        <f t="shared" si="1648"/>
        <v>0</v>
      </c>
      <c r="AP171" s="474">
        <v>0</v>
      </c>
      <c r="AQ171" s="263">
        <f t="shared" si="1649"/>
        <v>0</v>
      </c>
      <c r="AR171" s="474">
        <v>0</v>
      </c>
      <c r="AS171" s="263">
        <f t="shared" si="1650"/>
        <v>0</v>
      </c>
      <c r="AT171" s="474">
        <v>0</v>
      </c>
      <c r="AU171" s="263">
        <f t="shared" si="1651"/>
        <v>0</v>
      </c>
      <c r="AV171" s="474">
        <v>0</v>
      </c>
      <c r="AW171" s="263">
        <f t="shared" si="1652"/>
        <v>0</v>
      </c>
      <c r="AX171" s="474">
        <v>0</v>
      </c>
      <c r="AY171" s="263">
        <f t="shared" si="1653"/>
        <v>0</v>
      </c>
      <c r="AZ171" s="474">
        <v>0</v>
      </c>
      <c r="BA171" s="263">
        <f t="shared" si="1654"/>
        <v>0</v>
      </c>
      <c r="BB171" s="474">
        <v>0</v>
      </c>
      <c r="BC171" s="263">
        <f t="shared" si="1655"/>
        <v>0</v>
      </c>
      <c r="BD171" s="474">
        <v>0</v>
      </c>
      <c r="BE171" s="263">
        <f t="shared" si="1656"/>
        <v>0</v>
      </c>
      <c r="BF171" s="474">
        <v>0</v>
      </c>
      <c r="BG171" s="263">
        <f t="shared" si="1657"/>
        <v>0</v>
      </c>
      <c r="BH171" s="474">
        <v>0</v>
      </c>
      <c r="BI171" s="263">
        <f t="shared" si="1658"/>
        <v>0</v>
      </c>
      <c r="BJ171" s="474">
        <v>0</v>
      </c>
      <c r="BK171" s="263">
        <f t="shared" si="1659"/>
        <v>0</v>
      </c>
      <c r="BL171" s="474">
        <v>0</v>
      </c>
      <c r="BM171" s="263">
        <f t="shared" si="1660"/>
        <v>0</v>
      </c>
      <c r="BN171" s="474">
        <v>0</v>
      </c>
      <c r="BO171" s="263">
        <f t="shared" si="1661"/>
        <v>0</v>
      </c>
      <c r="BP171" s="474">
        <v>0</v>
      </c>
      <c r="BQ171" s="476">
        <f t="shared" si="1630"/>
        <v>0</v>
      </c>
      <c r="BR171" s="295">
        <f t="shared" si="1374"/>
        <v>0</v>
      </c>
    </row>
    <row r="172" spans="2:70" ht="18" hidden="1" customHeight="1" outlineLevel="2" thickTop="1" thickBot="1">
      <c r="B172" s="208" t="s">
        <v>461</v>
      </c>
      <c r="C172" s="260" t="str">
        <f>IF(VLOOKUP(B172,'Orçamento Detalhado'!$A$11:$I$529,4,)="","",(VLOOKUP(B172,'Orçamento Detalhado'!$A$11:$I$529,4,)))</f>
        <v>Massa única</v>
      </c>
      <c r="D172" s="261" t="str">
        <f>IF(B172="","",VLOOKUP($B172,'Orçamento Detalhado'!$A$11:$J$529,10,))</f>
        <v/>
      </c>
      <c r="E172" s="262">
        <f t="shared" si="1373"/>
        <v>0</v>
      </c>
      <c r="F172" s="478">
        <v>168</v>
      </c>
      <c r="G172" s="263">
        <f t="shared" si="1631"/>
        <v>0</v>
      </c>
      <c r="H172" s="264"/>
      <c r="I172" s="263">
        <f t="shared" si="1632"/>
        <v>0</v>
      </c>
      <c r="J172" s="474"/>
      <c r="K172" s="263">
        <f t="shared" si="1633"/>
        <v>0</v>
      </c>
      <c r="L172" s="474">
        <v>0</v>
      </c>
      <c r="M172" s="263">
        <f t="shared" si="1634"/>
        <v>0</v>
      </c>
      <c r="N172" s="474">
        <v>0</v>
      </c>
      <c r="O172" s="263">
        <f t="shared" si="1635"/>
        <v>0</v>
      </c>
      <c r="P172" s="474">
        <v>0</v>
      </c>
      <c r="Q172" s="263">
        <f t="shared" si="1636"/>
        <v>0</v>
      </c>
      <c r="R172" s="474">
        <v>0</v>
      </c>
      <c r="S172" s="263">
        <f t="shared" si="1637"/>
        <v>0</v>
      </c>
      <c r="T172" s="474">
        <v>0</v>
      </c>
      <c r="U172" s="263">
        <f t="shared" si="1638"/>
        <v>0</v>
      </c>
      <c r="V172" s="474">
        <v>0</v>
      </c>
      <c r="W172" s="263">
        <f t="shared" si="1639"/>
        <v>0</v>
      </c>
      <c r="X172" s="474">
        <v>0</v>
      </c>
      <c r="Y172" s="263">
        <f t="shared" si="1640"/>
        <v>0</v>
      </c>
      <c r="Z172" s="474">
        <v>0</v>
      </c>
      <c r="AA172" s="263">
        <f t="shared" si="1641"/>
        <v>0</v>
      </c>
      <c r="AB172" s="474"/>
      <c r="AC172" s="263">
        <f t="shared" si="1642"/>
        <v>0</v>
      </c>
      <c r="AD172" s="474"/>
      <c r="AE172" s="263">
        <f t="shared" si="1643"/>
        <v>0</v>
      </c>
      <c r="AF172" s="474"/>
      <c r="AG172" s="263">
        <f t="shared" si="1644"/>
        <v>0</v>
      </c>
      <c r="AH172" s="474"/>
      <c r="AI172" s="263">
        <f t="shared" si="1645"/>
        <v>0</v>
      </c>
      <c r="AJ172" s="474"/>
      <c r="AK172" s="263">
        <f t="shared" si="1646"/>
        <v>0</v>
      </c>
      <c r="AL172" s="474">
        <v>0</v>
      </c>
      <c r="AM172" s="263">
        <f t="shared" si="1647"/>
        <v>0</v>
      </c>
      <c r="AN172" s="474">
        <v>0</v>
      </c>
      <c r="AO172" s="263">
        <f t="shared" si="1648"/>
        <v>0</v>
      </c>
      <c r="AP172" s="474">
        <v>0</v>
      </c>
      <c r="AQ172" s="263">
        <f t="shared" si="1649"/>
        <v>0</v>
      </c>
      <c r="AR172" s="474">
        <v>0</v>
      </c>
      <c r="AS172" s="263">
        <f t="shared" si="1650"/>
        <v>0</v>
      </c>
      <c r="AT172" s="474">
        <v>0</v>
      </c>
      <c r="AU172" s="263">
        <f t="shared" si="1651"/>
        <v>0</v>
      </c>
      <c r="AV172" s="474">
        <v>0</v>
      </c>
      <c r="AW172" s="263">
        <f t="shared" si="1652"/>
        <v>0</v>
      </c>
      <c r="AX172" s="474">
        <v>0</v>
      </c>
      <c r="AY172" s="263">
        <f t="shared" si="1653"/>
        <v>0</v>
      </c>
      <c r="AZ172" s="474">
        <v>0</v>
      </c>
      <c r="BA172" s="263">
        <f t="shared" si="1654"/>
        <v>0</v>
      </c>
      <c r="BB172" s="474">
        <v>0</v>
      </c>
      <c r="BC172" s="263">
        <f t="shared" si="1655"/>
        <v>0</v>
      </c>
      <c r="BD172" s="474">
        <v>0</v>
      </c>
      <c r="BE172" s="263">
        <f t="shared" si="1656"/>
        <v>0</v>
      </c>
      <c r="BF172" s="474">
        <v>0</v>
      </c>
      <c r="BG172" s="263">
        <f t="shared" si="1657"/>
        <v>0</v>
      </c>
      <c r="BH172" s="474">
        <v>0</v>
      </c>
      <c r="BI172" s="263">
        <f t="shared" si="1658"/>
        <v>0</v>
      </c>
      <c r="BJ172" s="474">
        <v>0</v>
      </c>
      <c r="BK172" s="263">
        <f t="shared" si="1659"/>
        <v>0</v>
      </c>
      <c r="BL172" s="474">
        <v>0</v>
      </c>
      <c r="BM172" s="263">
        <f t="shared" si="1660"/>
        <v>0</v>
      </c>
      <c r="BN172" s="474">
        <v>0</v>
      </c>
      <c r="BO172" s="263">
        <f t="shared" si="1661"/>
        <v>0</v>
      </c>
      <c r="BP172" s="474">
        <v>0</v>
      </c>
      <c r="BQ172" s="476">
        <f t="shared" si="1630"/>
        <v>0</v>
      </c>
      <c r="BR172" s="295">
        <f t="shared" si="1374"/>
        <v>0</v>
      </c>
    </row>
    <row r="173" spans="2:70" ht="18" hidden="1" customHeight="1" outlineLevel="2" thickTop="1" thickBot="1">
      <c r="B173" s="208" t="s">
        <v>463</v>
      </c>
      <c r="C173" s="260" t="str">
        <f>IF(VLOOKUP(B173,'Orçamento Detalhado'!$A$11:$I$529,4,)="","",(VLOOKUP(B173,'Orçamento Detalhado'!$A$11:$I$529,4,)))</f>
        <v>Reboco pronto</v>
      </c>
      <c r="D173" s="261" t="str">
        <f>IF(B173="","",VLOOKUP($B173,'Orçamento Detalhado'!$A$11:$J$529,10,))</f>
        <v/>
      </c>
      <c r="E173" s="262">
        <f t="shared" si="1373"/>
        <v>0</v>
      </c>
      <c r="F173" s="478">
        <v>169</v>
      </c>
      <c r="G173" s="263">
        <f t="shared" si="1631"/>
        <v>0</v>
      </c>
      <c r="H173" s="264"/>
      <c r="I173" s="263">
        <f t="shared" si="1632"/>
        <v>0</v>
      </c>
      <c r="J173" s="474"/>
      <c r="K173" s="263">
        <f t="shared" si="1633"/>
        <v>0</v>
      </c>
      <c r="L173" s="474">
        <v>0</v>
      </c>
      <c r="M173" s="263">
        <f t="shared" si="1634"/>
        <v>0</v>
      </c>
      <c r="N173" s="474">
        <v>0</v>
      </c>
      <c r="O173" s="263">
        <f t="shared" si="1635"/>
        <v>0</v>
      </c>
      <c r="P173" s="474">
        <v>0</v>
      </c>
      <c r="Q173" s="263">
        <f t="shared" si="1636"/>
        <v>0</v>
      </c>
      <c r="R173" s="474">
        <v>0</v>
      </c>
      <c r="S173" s="263">
        <f t="shared" si="1637"/>
        <v>0</v>
      </c>
      <c r="T173" s="474">
        <v>0</v>
      </c>
      <c r="U173" s="263">
        <f t="shared" si="1638"/>
        <v>0</v>
      </c>
      <c r="V173" s="474">
        <v>0</v>
      </c>
      <c r="W173" s="263">
        <f t="shared" si="1639"/>
        <v>0</v>
      </c>
      <c r="X173" s="474">
        <v>0</v>
      </c>
      <c r="Y173" s="263">
        <f t="shared" si="1640"/>
        <v>0</v>
      </c>
      <c r="Z173" s="474">
        <v>0</v>
      </c>
      <c r="AA173" s="263">
        <f t="shared" si="1641"/>
        <v>0</v>
      </c>
      <c r="AB173" s="474"/>
      <c r="AC173" s="263">
        <f t="shared" si="1642"/>
        <v>0</v>
      </c>
      <c r="AD173" s="474"/>
      <c r="AE173" s="263">
        <f t="shared" si="1643"/>
        <v>0</v>
      </c>
      <c r="AF173" s="474"/>
      <c r="AG173" s="263">
        <f t="shared" si="1644"/>
        <v>0</v>
      </c>
      <c r="AH173" s="474"/>
      <c r="AI173" s="263">
        <f t="shared" si="1645"/>
        <v>0</v>
      </c>
      <c r="AJ173" s="474"/>
      <c r="AK173" s="263">
        <f t="shared" si="1646"/>
        <v>0</v>
      </c>
      <c r="AL173" s="474">
        <v>0</v>
      </c>
      <c r="AM173" s="263">
        <f t="shared" si="1647"/>
        <v>0</v>
      </c>
      <c r="AN173" s="474">
        <v>0</v>
      </c>
      <c r="AO173" s="263">
        <f t="shared" si="1648"/>
        <v>0</v>
      </c>
      <c r="AP173" s="474">
        <v>0</v>
      </c>
      <c r="AQ173" s="263">
        <f t="shared" si="1649"/>
        <v>0</v>
      </c>
      <c r="AR173" s="474">
        <v>0</v>
      </c>
      <c r="AS173" s="263">
        <f t="shared" si="1650"/>
        <v>0</v>
      </c>
      <c r="AT173" s="474">
        <v>0</v>
      </c>
      <c r="AU173" s="263">
        <f t="shared" si="1651"/>
        <v>0</v>
      </c>
      <c r="AV173" s="474">
        <v>0</v>
      </c>
      <c r="AW173" s="263">
        <f t="shared" si="1652"/>
        <v>0</v>
      </c>
      <c r="AX173" s="474">
        <v>0</v>
      </c>
      <c r="AY173" s="263">
        <f t="shared" si="1653"/>
        <v>0</v>
      </c>
      <c r="AZ173" s="474">
        <v>0</v>
      </c>
      <c r="BA173" s="263">
        <f t="shared" si="1654"/>
        <v>0</v>
      </c>
      <c r="BB173" s="474">
        <v>0</v>
      </c>
      <c r="BC173" s="263">
        <f t="shared" si="1655"/>
        <v>0</v>
      </c>
      <c r="BD173" s="474">
        <v>0</v>
      </c>
      <c r="BE173" s="263">
        <f t="shared" si="1656"/>
        <v>0</v>
      </c>
      <c r="BF173" s="474">
        <v>0</v>
      </c>
      <c r="BG173" s="263">
        <f t="shared" si="1657"/>
        <v>0</v>
      </c>
      <c r="BH173" s="474">
        <v>0</v>
      </c>
      <c r="BI173" s="263">
        <f t="shared" si="1658"/>
        <v>0</v>
      </c>
      <c r="BJ173" s="474">
        <v>0</v>
      </c>
      <c r="BK173" s="263">
        <f t="shared" si="1659"/>
        <v>0</v>
      </c>
      <c r="BL173" s="474">
        <v>0</v>
      </c>
      <c r="BM173" s="263">
        <f t="shared" si="1660"/>
        <v>0</v>
      </c>
      <c r="BN173" s="474">
        <v>0</v>
      </c>
      <c r="BO173" s="263">
        <f t="shared" si="1661"/>
        <v>0</v>
      </c>
      <c r="BP173" s="474">
        <v>0</v>
      </c>
      <c r="BQ173" s="476">
        <f t="shared" si="1630"/>
        <v>0</v>
      </c>
      <c r="BR173" s="295">
        <f t="shared" si="1374"/>
        <v>0</v>
      </c>
    </row>
    <row r="174" spans="2:70" ht="18" hidden="1" customHeight="1" outlineLevel="2" thickTop="1" thickBot="1">
      <c r="B174" s="208" t="s">
        <v>465</v>
      </c>
      <c r="C174" s="260" t="str">
        <f>IF(VLOOKUP(B174,'Orçamento Detalhado'!$A$11:$I$529,4,)="","",(VLOOKUP(B174,'Orçamento Detalhado'!$A$11:$I$529,4,)))</f>
        <v>Gesso liso</v>
      </c>
      <c r="D174" s="261" t="str">
        <f>IF(B174="","",VLOOKUP($B174,'Orçamento Detalhado'!$A$11:$J$529,10,))</f>
        <v/>
      </c>
      <c r="E174" s="262">
        <f t="shared" si="1373"/>
        <v>0</v>
      </c>
      <c r="F174" s="478">
        <v>170</v>
      </c>
      <c r="G174" s="263">
        <f t="shared" si="1631"/>
        <v>0</v>
      </c>
      <c r="H174" s="264"/>
      <c r="I174" s="263">
        <f t="shared" si="1632"/>
        <v>0</v>
      </c>
      <c r="J174" s="474"/>
      <c r="K174" s="263">
        <f t="shared" si="1633"/>
        <v>0</v>
      </c>
      <c r="L174" s="474">
        <v>0</v>
      </c>
      <c r="M174" s="263">
        <f t="shared" si="1634"/>
        <v>0</v>
      </c>
      <c r="N174" s="474">
        <v>0</v>
      </c>
      <c r="O174" s="263">
        <f t="shared" si="1635"/>
        <v>0</v>
      </c>
      <c r="P174" s="474">
        <v>0</v>
      </c>
      <c r="Q174" s="263">
        <f t="shared" si="1636"/>
        <v>0</v>
      </c>
      <c r="R174" s="474">
        <v>0</v>
      </c>
      <c r="S174" s="263">
        <f t="shared" si="1637"/>
        <v>0</v>
      </c>
      <c r="T174" s="474">
        <v>0</v>
      </c>
      <c r="U174" s="263">
        <f t="shared" si="1638"/>
        <v>0</v>
      </c>
      <c r="V174" s="474">
        <v>0</v>
      </c>
      <c r="W174" s="263">
        <f t="shared" si="1639"/>
        <v>0</v>
      </c>
      <c r="X174" s="474">
        <v>0</v>
      </c>
      <c r="Y174" s="263">
        <f t="shared" si="1640"/>
        <v>0</v>
      </c>
      <c r="Z174" s="474">
        <v>0</v>
      </c>
      <c r="AA174" s="263">
        <f t="shared" si="1641"/>
        <v>0</v>
      </c>
      <c r="AB174" s="474"/>
      <c r="AC174" s="263">
        <f t="shared" si="1642"/>
        <v>0</v>
      </c>
      <c r="AD174" s="474"/>
      <c r="AE174" s="263">
        <f t="shared" si="1643"/>
        <v>0</v>
      </c>
      <c r="AF174" s="474"/>
      <c r="AG174" s="263">
        <f t="shared" si="1644"/>
        <v>0</v>
      </c>
      <c r="AH174" s="474"/>
      <c r="AI174" s="263">
        <f t="shared" si="1645"/>
        <v>0</v>
      </c>
      <c r="AJ174" s="474"/>
      <c r="AK174" s="263">
        <f t="shared" si="1646"/>
        <v>0</v>
      </c>
      <c r="AL174" s="474">
        <v>0</v>
      </c>
      <c r="AM174" s="263">
        <f t="shared" si="1647"/>
        <v>0</v>
      </c>
      <c r="AN174" s="474">
        <v>0</v>
      </c>
      <c r="AO174" s="263">
        <f t="shared" si="1648"/>
        <v>0</v>
      </c>
      <c r="AP174" s="474">
        <v>0</v>
      </c>
      <c r="AQ174" s="263">
        <f t="shared" si="1649"/>
        <v>0</v>
      </c>
      <c r="AR174" s="474">
        <v>0</v>
      </c>
      <c r="AS174" s="263">
        <f t="shared" si="1650"/>
        <v>0</v>
      </c>
      <c r="AT174" s="474">
        <v>0</v>
      </c>
      <c r="AU174" s="263">
        <f t="shared" si="1651"/>
        <v>0</v>
      </c>
      <c r="AV174" s="474">
        <v>0</v>
      </c>
      <c r="AW174" s="263">
        <f t="shared" si="1652"/>
        <v>0</v>
      </c>
      <c r="AX174" s="474">
        <v>0</v>
      </c>
      <c r="AY174" s="263">
        <f t="shared" si="1653"/>
        <v>0</v>
      </c>
      <c r="AZ174" s="474">
        <v>0</v>
      </c>
      <c r="BA174" s="263">
        <f t="shared" si="1654"/>
        <v>0</v>
      </c>
      <c r="BB174" s="474">
        <v>0</v>
      </c>
      <c r="BC174" s="263">
        <f t="shared" si="1655"/>
        <v>0</v>
      </c>
      <c r="BD174" s="474">
        <v>0</v>
      </c>
      <c r="BE174" s="263">
        <f t="shared" si="1656"/>
        <v>0</v>
      </c>
      <c r="BF174" s="474">
        <v>0</v>
      </c>
      <c r="BG174" s="263">
        <f t="shared" si="1657"/>
        <v>0</v>
      </c>
      <c r="BH174" s="474">
        <v>0</v>
      </c>
      <c r="BI174" s="263">
        <f t="shared" si="1658"/>
        <v>0</v>
      </c>
      <c r="BJ174" s="474">
        <v>0</v>
      </c>
      <c r="BK174" s="263">
        <f t="shared" si="1659"/>
        <v>0</v>
      </c>
      <c r="BL174" s="474">
        <v>0</v>
      </c>
      <c r="BM174" s="263">
        <f t="shared" si="1660"/>
        <v>0</v>
      </c>
      <c r="BN174" s="474">
        <v>0</v>
      </c>
      <c r="BO174" s="263">
        <f t="shared" si="1661"/>
        <v>0</v>
      </c>
      <c r="BP174" s="474">
        <v>0</v>
      </c>
      <c r="BQ174" s="476">
        <f t="shared" si="1630"/>
        <v>0</v>
      </c>
      <c r="BR174" s="295">
        <f t="shared" si="1374"/>
        <v>0</v>
      </c>
    </row>
    <row r="175" spans="2:70" ht="18" hidden="1" customHeight="1" outlineLevel="2" thickTop="1" thickBot="1">
      <c r="B175" s="208" t="s">
        <v>467</v>
      </c>
      <c r="C175" s="260" t="str">
        <f>IF(VLOOKUP(B175,'Orçamento Detalhado'!$A$11:$I$529,4,)="","",(VLOOKUP(B175,'Orçamento Detalhado'!$A$11:$I$529,4,)))</f>
        <v>Azulejos</v>
      </c>
      <c r="D175" s="261" t="str">
        <f>IF(B175="","",VLOOKUP($B175,'Orçamento Detalhado'!$A$11:$J$529,10,))</f>
        <v/>
      </c>
      <c r="E175" s="262">
        <f t="shared" si="1373"/>
        <v>0</v>
      </c>
      <c r="F175" s="478">
        <v>171</v>
      </c>
      <c r="G175" s="263">
        <f t="shared" si="1631"/>
        <v>0</v>
      </c>
      <c r="H175" s="264"/>
      <c r="I175" s="263">
        <f t="shared" si="1632"/>
        <v>0</v>
      </c>
      <c r="J175" s="474"/>
      <c r="K175" s="263">
        <f t="shared" si="1633"/>
        <v>0</v>
      </c>
      <c r="L175" s="474">
        <v>0</v>
      </c>
      <c r="M175" s="263">
        <f t="shared" si="1634"/>
        <v>0</v>
      </c>
      <c r="N175" s="474">
        <v>0</v>
      </c>
      <c r="O175" s="263">
        <f t="shared" si="1635"/>
        <v>0</v>
      </c>
      <c r="P175" s="474">
        <v>0</v>
      </c>
      <c r="Q175" s="263">
        <f t="shared" si="1636"/>
        <v>0</v>
      </c>
      <c r="R175" s="474">
        <v>0</v>
      </c>
      <c r="S175" s="263">
        <f t="shared" si="1637"/>
        <v>0</v>
      </c>
      <c r="T175" s="474">
        <v>0</v>
      </c>
      <c r="U175" s="263">
        <f t="shared" si="1638"/>
        <v>0</v>
      </c>
      <c r="V175" s="474">
        <v>0</v>
      </c>
      <c r="W175" s="263">
        <f t="shared" si="1639"/>
        <v>0</v>
      </c>
      <c r="X175" s="474">
        <v>0</v>
      </c>
      <c r="Y175" s="263">
        <f t="shared" si="1640"/>
        <v>0</v>
      </c>
      <c r="Z175" s="474">
        <v>0</v>
      </c>
      <c r="AA175" s="263">
        <f t="shared" si="1641"/>
        <v>0</v>
      </c>
      <c r="AB175" s="474"/>
      <c r="AC175" s="263">
        <f t="shared" si="1642"/>
        <v>0</v>
      </c>
      <c r="AD175" s="474"/>
      <c r="AE175" s="263">
        <f t="shared" si="1643"/>
        <v>0</v>
      </c>
      <c r="AF175" s="474"/>
      <c r="AG175" s="263">
        <f t="shared" si="1644"/>
        <v>0</v>
      </c>
      <c r="AH175" s="474"/>
      <c r="AI175" s="263">
        <f t="shared" si="1645"/>
        <v>0</v>
      </c>
      <c r="AJ175" s="474"/>
      <c r="AK175" s="263">
        <f t="shared" si="1646"/>
        <v>0</v>
      </c>
      <c r="AL175" s="474">
        <v>0</v>
      </c>
      <c r="AM175" s="263">
        <f t="shared" si="1647"/>
        <v>0</v>
      </c>
      <c r="AN175" s="474">
        <v>0</v>
      </c>
      <c r="AO175" s="263">
        <f t="shared" si="1648"/>
        <v>0</v>
      </c>
      <c r="AP175" s="474">
        <v>0</v>
      </c>
      <c r="AQ175" s="263">
        <f t="shared" si="1649"/>
        <v>0</v>
      </c>
      <c r="AR175" s="474">
        <v>0</v>
      </c>
      <c r="AS175" s="263">
        <f t="shared" si="1650"/>
        <v>0</v>
      </c>
      <c r="AT175" s="474">
        <v>0</v>
      </c>
      <c r="AU175" s="263">
        <f t="shared" si="1651"/>
        <v>0</v>
      </c>
      <c r="AV175" s="474">
        <v>0</v>
      </c>
      <c r="AW175" s="263">
        <f t="shared" si="1652"/>
        <v>0</v>
      </c>
      <c r="AX175" s="474">
        <v>0</v>
      </c>
      <c r="AY175" s="263">
        <f t="shared" si="1653"/>
        <v>0</v>
      </c>
      <c r="AZ175" s="474">
        <v>0</v>
      </c>
      <c r="BA175" s="263">
        <f t="shared" si="1654"/>
        <v>0</v>
      </c>
      <c r="BB175" s="474">
        <v>0</v>
      </c>
      <c r="BC175" s="263">
        <f t="shared" si="1655"/>
        <v>0</v>
      </c>
      <c r="BD175" s="474">
        <v>0</v>
      </c>
      <c r="BE175" s="263">
        <f t="shared" si="1656"/>
        <v>0</v>
      </c>
      <c r="BF175" s="474">
        <v>0</v>
      </c>
      <c r="BG175" s="263">
        <f t="shared" si="1657"/>
        <v>0</v>
      </c>
      <c r="BH175" s="474">
        <v>0</v>
      </c>
      <c r="BI175" s="263">
        <f t="shared" si="1658"/>
        <v>0</v>
      </c>
      <c r="BJ175" s="474">
        <v>0</v>
      </c>
      <c r="BK175" s="263">
        <f t="shared" si="1659"/>
        <v>0</v>
      </c>
      <c r="BL175" s="474">
        <v>0</v>
      </c>
      <c r="BM175" s="263">
        <f t="shared" si="1660"/>
        <v>0</v>
      </c>
      <c r="BN175" s="474">
        <v>0</v>
      </c>
      <c r="BO175" s="263">
        <f t="shared" si="1661"/>
        <v>0</v>
      </c>
      <c r="BP175" s="474">
        <v>0</v>
      </c>
      <c r="BQ175" s="476">
        <f t="shared" si="1630"/>
        <v>0</v>
      </c>
      <c r="BR175" s="295">
        <f t="shared" si="1374"/>
        <v>0</v>
      </c>
    </row>
    <row r="176" spans="2:70" ht="18" hidden="1" customHeight="1" outlineLevel="2" thickTop="1" thickBot="1">
      <c r="B176" s="208" t="s">
        <v>469</v>
      </c>
      <c r="C176" s="260" t="str">
        <f>IF(VLOOKUP(B176,'Orçamento Detalhado'!$A$11:$I$529,4,)="","",(VLOOKUP(B176,'Orçamento Detalhado'!$A$11:$I$529,4,)))</f>
        <v>Cantoneiras</v>
      </c>
      <c r="D176" s="261" t="str">
        <f>IF(B176="","",VLOOKUP($B176,'Orçamento Detalhado'!$A$11:$J$529,10,))</f>
        <v/>
      </c>
      <c r="E176" s="262">
        <f t="shared" si="1373"/>
        <v>0</v>
      </c>
      <c r="F176" s="478">
        <v>172</v>
      </c>
      <c r="G176" s="263">
        <f t="shared" si="1631"/>
        <v>0</v>
      </c>
      <c r="H176" s="264"/>
      <c r="I176" s="263">
        <f t="shared" si="1632"/>
        <v>0</v>
      </c>
      <c r="J176" s="474"/>
      <c r="K176" s="263">
        <f t="shared" si="1633"/>
        <v>0</v>
      </c>
      <c r="L176" s="474">
        <v>0</v>
      </c>
      <c r="M176" s="263">
        <f t="shared" si="1634"/>
        <v>0</v>
      </c>
      <c r="N176" s="474">
        <v>0</v>
      </c>
      <c r="O176" s="263">
        <f t="shared" si="1635"/>
        <v>0</v>
      </c>
      <c r="P176" s="474">
        <v>0</v>
      </c>
      <c r="Q176" s="263">
        <f t="shared" si="1636"/>
        <v>0</v>
      </c>
      <c r="R176" s="474">
        <v>0</v>
      </c>
      <c r="S176" s="263">
        <f t="shared" si="1637"/>
        <v>0</v>
      </c>
      <c r="T176" s="474">
        <v>0</v>
      </c>
      <c r="U176" s="263">
        <f t="shared" si="1638"/>
        <v>0</v>
      </c>
      <c r="V176" s="474">
        <v>0</v>
      </c>
      <c r="W176" s="263">
        <f t="shared" si="1639"/>
        <v>0</v>
      </c>
      <c r="X176" s="474">
        <v>0</v>
      </c>
      <c r="Y176" s="263">
        <f t="shared" si="1640"/>
        <v>0</v>
      </c>
      <c r="Z176" s="474">
        <v>0</v>
      </c>
      <c r="AA176" s="263">
        <f t="shared" si="1641"/>
        <v>0</v>
      </c>
      <c r="AB176" s="474"/>
      <c r="AC176" s="263">
        <f t="shared" si="1642"/>
        <v>0</v>
      </c>
      <c r="AD176" s="474"/>
      <c r="AE176" s="263">
        <f t="shared" si="1643"/>
        <v>0</v>
      </c>
      <c r="AF176" s="474"/>
      <c r="AG176" s="263">
        <f t="shared" si="1644"/>
        <v>0</v>
      </c>
      <c r="AH176" s="474"/>
      <c r="AI176" s="263">
        <f t="shared" si="1645"/>
        <v>0</v>
      </c>
      <c r="AJ176" s="474"/>
      <c r="AK176" s="263">
        <f t="shared" si="1646"/>
        <v>0</v>
      </c>
      <c r="AL176" s="474">
        <v>0</v>
      </c>
      <c r="AM176" s="263">
        <f t="shared" si="1647"/>
        <v>0</v>
      </c>
      <c r="AN176" s="474">
        <v>0</v>
      </c>
      <c r="AO176" s="263">
        <f t="shared" si="1648"/>
        <v>0</v>
      </c>
      <c r="AP176" s="474">
        <v>0</v>
      </c>
      <c r="AQ176" s="263">
        <f t="shared" si="1649"/>
        <v>0</v>
      </c>
      <c r="AR176" s="474">
        <v>0</v>
      </c>
      <c r="AS176" s="263">
        <f t="shared" si="1650"/>
        <v>0</v>
      </c>
      <c r="AT176" s="474">
        <v>0</v>
      </c>
      <c r="AU176" s="263">
        <f t="shared" si="1651"/>
        <v>0</v>
      </c>
      <c r="AV176" s="474">
        <v>0</v>
      </c>
      <c r="AW176" s="263">
        <f t="shared" si="1652"/>
        <v>0</v>
      </c>
      <c r="AX176" s="474">
        <v>0</v>
      </c>
      <c r="AY176" s="263">
        <f t="shared" si="1653"/>
        <v>0</v>
      </c>
      <c r="AZ176" s="474">
        <v>0</v>
      </c>
      <c r="BA176" s="263">
        <f t="shared" si="1654"/>
        <v>0</v>
      </c>
      <c r="BB176" s="474">
        <v>0</v>
      </c>
      <c r="BC176" s="263">
        <f t="shared" si="1655"/>
        <v>0</v>
      </c>
      <c r="BD176" s="474">
        <v>0</v>
      </c>
      <c r="BE176" s="263">
        <f t="shared" si="1656"/>
        <v>0</v>
      </c>
      <c r="BF176" s="474">
        <v>0</v>
      </c>
      <c r="BG176" s="263">
        <f t="shared" si="1657"/>
        <v>0</v>
      </c>
      <c r="BH176" s="474">
        <v>0</v>
      </c>
      <c r="BI176" s="263">
        <f t="shared" si="1658"/>
        <v>0</v>
      </c>
      <c r="BJ176" s="474">
        <v>0</v>
      </c>
      <c r="BK176" s="263">
        <f t="shared" si="1659"/>
        <v>0</v>
      </c>
      <c r="BL176" s="474">
        <v>0</v>
      </c>
      <c r="BM176" s="263">
        <f t="shared" si="1660"/>
        <v>0</v>
      </c>
      <c r="BN176" s="474">
        <v>0</v>
      </c>
      <c r="BO176" s="263">
        <f t="shared" si="1661"/>
        <v>0</v>
      </c>
      <c r="BP176" s="474">
        <v>0</v>
      </c>
      <c r="BQ176" s="476">
        <f t="shared" si="1630"/>
        <v>0</v>
      </c>
      <c r="BR176" s="295">
        <f t="shared" si="1374"/>
        <v>0</v>
      </c>
    </row>
    <row r="177" spans="2:70" ht="18" hidden="1" customHeight="1" outlineLevel="2" thickTop="1" thickBot="1">
      <c r="B177" s="208" t="s">
        <v>471</v>
      </c>
      <c r="C177" s="260" t="str">
        <f>IF(VLOOKUP(B177,'Orçamento Detalhado'!$A$11:$I$529,4,)="","",(VLOOKUP(B177,'Orçamento Detalhado'!$A$11:$I$529,4,)))</f>
        <v>Peitoris de ardosia</v>
      </c>
      <c r="D177" s="261" t="str">
        <f>IF(B177="","",VLOOKUP($B177,'Orçamento Detalhado'!$A$11:$J$529,10,))</f>
        <v/>
      </c>
      <c r="E177" s="262">
        <f t="shared" si="1373"/>
        <v>0</v>
      </c>
      <c r="F177" s="478">
        <v>173</v>
      </c>
      <c r="G177" s="263">
        <f t="shared" si="1631"/>
        <v>0</v>
      </c>
      <c r="H177" s="264"/>
      <c r="I177" s="263">
        <f t="shared" si="1632"/>
        <v>0</v>
      </c>
      <c r="J177" s="474"/>
      <c r="K177" s="263">
        <f t="shared" si="1633"/>
        <v>0</v>
      </c>
      <c r="L177" s="474">
        <v>0</v>
      </c>
      <c r="M177" s="263">
        <f t="shared" si="1634"/>
        <v>0</v>
      </c>
      <c r="N177" s="474">
        <v>0</v>
      </c>
      <c r="O177" s="263">
        <f t="shared" si="1635"/>
        <v>0</v>
      </c>
      <c r="P177" s="474">
        <v>0</v>
      </c>
      <c r="Q177" s="263">
        <f t="shared" si="1636"/>
        <v>0</v>
      </c>
      <c r="R177" s="474">
        <v>0</v>
      </c>
      <c r="S177" s="263">
        <f t="shared" si="1637"/>
        <v>0</v>
      </c>
      <c r="T177" s="474">
        <v>0</v>
      </c>
      <c r="U177" s="263">
        <f t="shared" si="1638"/>
        <v>0</v>
      </c>
      <c r="V177" s="474">
        <v>0</v>
      </c>
      <c r="W177" s="263">
        <f t="shared" si="1639"/>
        <v>0</v>
      </c>
      <c r="X177" s="474">
        <v>0</v>
      </c>
      <c r="Y177" s="263">
        <f t="shared" si="1640"/>
        <v>0</v>
      </c>
      <c r="Z177" s="474">
        <v>0</v>
      </c>
      <c r="AA177" s="263">
        <f t="shared" si="1641"/>
        <v>0</v>
      </c>
      <c r="AB177" s="474"/>
      <c r="AC177" s="263">
        <f t="shared" si="1642"/>
        <v>0</v>
      </c>
      <c r="AD177" s="474"/>
      <c r="AE177" s="263">
        <f t="shared" si="1643"/>
        <v>0</v>
      </c>
      <c r="AF177" s="474"/>
      <c r="AG177" s="263">
        <f t="shared" si="1644"/>
        <v>0</v>
      </c>
      <c r="AH177" s="474"/>
      <c r="AI177" s="263">
        <f t="shared" si="1645"/>
        <v>0</v>
      </c>
      <c r="AJ177" s="474">
        <v>0</v>
      </c>
      <c r="AK177" s="263">
        <f t="shared" si="1646"/>
        <v>0</v>
      </c>
      <c r="AL177" s="474">
        <v>0</v>
      </c>
      <c r="AM177" s="263">
        <f t="shared" si="1647"/>
        <v>0</v>
      </c>
      <c r="AN177" s="474">
        <v>0</v>
      </c>
      <c r="AO177" s="263">
        <f t="shared" si="1648"/>
        <v>0</v>
      </c>
      <c r="AP177" s="474">
        <v>0</v>
      </c>
      <c r="AQ177" s="263">
        <f t="shared" si="1649"/>
        <v>0</v>
      </c>
      <c r="AR177" s="474">
        <v>0</v>
      </c>
      <c r="AS177" s="263">
        <f t="shared" si="1650"/>
        <v>0</v>
      </c>
      <c r="AT177" s="474">
        <v>0</v>
      </c>
      <c r="AU177" s="263">
        <f t="shared" si="1651"/>
        <v>0</v>
      </c>
      <c r="AV177" s="474">
        <v>0</v>
      </c>
      <c r="AW177" s="263">
        <f t="shared" si="1652"/>
        <v>0</v>
      </c>
      <c r="AX177" s="474">
        <v>0</v>
      </c>
      <c r="AY177" s="263">
        <f t="shared" si="1653"/>
        <v>0</v>
      </c>
      <c r="AZ177" s="474">
        <v>0</v>
      </c>
      <c r="BA177" s="263">
        <f t="shared" si="1654"/>
        <v>0</v>
      </c>
      <c r="BB177" s="474">
        <v>0</v>
      </c>
      <c r="BC177" s="263">
        <f t="shared" si="1655"/>
        <v>0</v>
      </c>
      <c r="BD177" s="474">
        <v>0</v>
      </c>
      <c r="BE177" s="263">
        <f t="shared" si="1656"/>
        <v>0</v>
      </c>
      <c r="BF177" s="474">
        <v>0</v>
      </c>
      <c r="BG177" s="263">
        <f t="shared" si="1657"/>
        <v>0</v>
      </c>
      <c r="BH177" s="474">
        <v>0</v>
      </c>
      <c r="BI177" s="263">
        <f t="shared" si="1658"/>
        <v>0</v>
      </c>
      <c r="BJ177" s="474">
        <v>0</v>
      </c>
      <c r="BK177" s="263">
        <f t="shared" si="1659"/>
        <v>0</v>
      </c>
      <c r="BL177" s="474">
        <v>0</v>
      </c>
      <c r="BM177" s="263">
        <f t="shared" si="1660"/>
        <v>0</v>
      </c>
      <c r="BN177" s="474">
        <v>0</v>
      </c>
      <c r="BO177" s="263">
        <f t="shared" si="1661"/>
        <v>0</v>
      </c>
      <c r="BP177" s="474">
        <v>0</v>
      </c>
      <c r="BQ177" s="476">
        <f t="shared" si="1630"/>
        <v>0</v>
      </c>
      <c r="BR177" s="295">
        <f t="shared" si="1374"/>
        <v>0</v>
      </c>
    </row>
    <row r="178" spans="2:70" ht="18" hidden="1" customHeight="1" outlineLevel="2" thickTop="1" thickBot="1">
      <c r="B178" s="208" t="s">
        <v>473</v>
      </c>
      <c r="C178" s="260" t="str">
        <f>IF(VLOOKUP(B178,'Orçamento Detalhado'!$A$11:$I$529,4,)="","",(VLOOKUP(B178,'Orçamento Detalhado'!$A$11:$I$529,4,)))</f>
        <v>Peitoris pré moldados</v>
      </c>
      <c r="D178" s="261" t="str">
        <f>IF(B178="","",VLOOKUP($B178,'Orçamento Detalhado'!$A$11:$J$529,10,))</f>
        <v/>
      </c>
      <c r="E178" s="262">
        <f t="shared" si="1373"/>
        <v>0</v>
      </c>
      <c r="F178" s="478">
        <v>174</v>
      </c>
      <c r="G178" s="263">
        <f t="shared" si="1631"/>
        <v>0</v>
      </c>
      <c r="H178" s="264"/>
      <c r="I178" s="263">
        <f t="shared" si="1632"/>
        <v>0</v>
      </c>
      <c r="J178" s="474"/>
      <c r="K178" s="263">
        <f t="shared" si="1633"/>
        <v>0</v>
      </c>
      <c r="L178" s="474">
        <v>0</v>
      </c>
      <c r="M178" s="263">
        <f t="shared" si="1634"/>
        <v>0</v>
      </c>
      <c r="N178" s="474">
        <v>0</v>
      </c>
      <c r="O178" s="263">
        <f t="shared" si="1635"/>
        <v>0</v>
      </c>
      <c r="P178" s="474">
        <v>0</v>
      </c>
      <c r="Q178" s="263">
        <f t="shared" si="1636"/>
        <v>0</v>
      </c>
      <c r="R178" s="474">
        <v>0</v>
      </c>
      <c r="S178" s="263">
        <f t="shared" si="1637"/>
        <v>0</v>
      </c>
      <c r="T178" s="474">
        <v>0</v>
      </c>
      <c r="U178" s="263">
        <f t="shared" si="1638"/>
        <v>0</v>
      </c>
      <c r="V178" s="474">
        <v>0</v>
      </c>
      <c r="W178" s="263">
        <f t="shared" si="1639"/>
        <v>0</v>
      </c>
      <c r="X178" s="474">
        <v>0</v>
      </c>
      <c r="Y178" s="263">
        <f t="shared" si="1640"/>
        <v>0</v>
      </c>
      <c r="Z178" s="474">
        <v>0</v>
      </c>
      <c r="AA178" s="263">
        <f t="shared" si="1641"/>
        <v>0</v>
      </c>
      <c r="AB178" s="474"/>
      <c r="AC178" s="263">
        <f t="shared" si="1642"/>
        <v>0</v>
      </c>
      <c r="AD178" s="474"/>
      <c r="AE178" s="263">
        <f t="shared" si="1643"/>
        <v>0</v>
      </c>
      <c r="AF178" s="474"/>
      <c r="AG178" s="263">
        <f t="shared" si="1644"/>
        <v>0</v>
      </c>
      <c r="AH178" s="474"/>
      <c r="AI178" s="263">
        <f t="shared" si="1645"/>
        <v>0</v>
      </c>
      <c r="AJ178" s="474">
        <v>0</v>
      </c>
      <c r="AK178" s="263">
        <f t="shared" si="1646"/>
        <v>0</v>
      </c>
      <c r="AL178" s="474">
        <v>0</v>
      </c>
      <c r="AM178" s="263">
        <f t="shared" si="1647"/>
        <v>0</v>
      </c>
      <c r="AN178" s="474">
        <v>0</v>
      </c>
      <c r="AO178" s="263">
        <f t="shared" si="1648"/>
        <v>0</v>
      </c>
      <c r="AP178" s="474">
        <v>0</v>
      </c>
      <c r="AQ178" s="263">
        <f t="shared" si="1649"/>
        <v>0</v>
      </c>
      <c r="AR178" s="474">
        <v>0</v>
      </c>
      <c r="AS178" s="263">
        <f t="shared" si="1650"/>
        <v>0</v>
      </c>
      <c r="AT178" s="474">
        <v>0</v>
      </c>
      <c r="AU178" s="263">
        <f t="shared" si="1651"/>
        <v>0</v>
      </c>
      <c r="AV178" s="474">
        <v>0</v>
      </c>
      <c r="AW178" s="263">
        <f t="shared" si="1652"/>
        <v>0</v>
      </c>
      <c r="AX178" s="474">
        <v>0</v>
      </c>
      <c r="AY178" s="263">
        <f t="shared" si="1653"/>
        <v>0</v>
      </c>
      <c r="AZ178" s="474">
        <v>0</v>
      </c>
      <c r="BA178" s="263">
        <f t="shared" si="1654"/>
        <v>0</v>
      </c>
      <c r="BB178" s="474">
        <v>0</v>
      </c>
      <c r="BC178" s="263">
        <f t="shared" si="1655"/>
        <v>0</v>
      </c>
      <c r="BD178" s="474">
        <v>0</v>
      </c>
      <c r="BE178" s="263">
        <f t="shared" si="1656"/>
        <v>0</v>
      </c>
      <c r="BF178" s="474">
        <v>0</v>
      </c>
      <c r="BG178" s="263">
        <f t="shared" si="1657"/>
        <v>0</v>
      </c>
      <c r="BH178" s="474">
        <v>0</v>
      </c>
      <c r="BI178" s="263">
        <f t="shared" si="1658"/>
        <v>0</v>
      </c>
      <c r="BJ178" s="474">
        <v>0</v>
      </c>
      <c r="BK178" s="263">
        <f t="shared" si="1659"/>
        <v>0</v>
      </c>
      <c r="BL178" s="474">
        <v>0</v>
      </c>
      <c r="BM178" s="263">
        <f t="shared" si="1660"/>
        <v>0</v>
      </c>
      <c r="BN178" s="474">
        <v>0</v>
      </c>
      <c r="BO178" s="263">
        <f t="shared" si="1661"/>
        <v>0</v>
      </c>
      <c r="BP178" s="474">
        <v>0</v>
      </c>
      <c r="BQ178" s="476">
        <f t="shared" si="1630"/>
        <v>0</v>
      </c>
      <c r="BR178" s="295">
        <f t="shared" si="1374"/>
        <v>0</v>
      </c>
    </row>
    <row r="179" spans="2:70" ht="18" hidden="1" customHeight="1" outlineLevel="2" thickTop="1" thickBot="1">
      <c r="B179" s="208" t="s">
        <v>475</v>
      </c>
      <c r="C179" s="260" t="str">
        <f>IF(VLOOKUP(B179,'Orçamento Detalhado'!$A$11:$I$529,4,)="","",(VLOOKUP(B179,'Orçamento Detalhado'!$A$11:$I$529,4,)))</f>
        <v/>
      </c>
      <c r="D179" s="261" t="str">
        <f>IF(B179="","",VLOOKUP($B179,'Orçamento Detalhado'!$A$11:$J$529,10,))</f>
        <v/>
      </c>
      <c r="E179" s="262">
        <f t="shared" si="1373"/>
        <v>0</v>
      </c>
      <c r="F179" s="478">
        <v>175</v>
      </c>
      <c r="G179" s="263">
        <f t="shared" ref="G179:G180" si="1662">IFERROR($D179*H179,0)</f>
        <v>0</v>
      </c>
      <c r="H179" s="264"/>
      <c r="I179" s="263">
        <f t="shared" ref="I179:I180" si="1663">IFERROR($D179*J179,0)</f>
        <v>0</v>
      </c>
      <c r="J179" s="474"/>
      <c r="K179" s="263">
        <f t="shared" ref="K179:K180" si="1664">IFERROR($D179*L179,0)</f>
        <v>0</v>
      </c>
      <c r="L179" s="474">
        <v>0</v>
      </c>
      <c r="M179" s="263">
        <f t="shared" ref="M179:M180" si="1665">IFERROR($D179*N179,0)</f>
        <v>0</v>
      </c>
      <c r="N179" s="474">
        <v>0</v>
      </c>
      <c r="O179" s="263">
        <f t="shared" ref="O179:O180" si="1666">IFERROR($D179*P179,0)</f>
        <v>0</v>
      </c>
      <c r="P179" s="474">
        <v>0</v>
      </c>
      <c r="Q179" s="263">
        <f t="shared" ref="Q179:Q180" si="1667">IFERROR($D179*R179,0)</f>
        <v>0</v>
      </c>
      <c r="R179" s="474">
        <v>0</v>
      </c>
      <c r="S179" s="263">
        <f t="shared" ref="S179:S180" si="1668">IFERROR($D179*T179,0)</f>
        <v>0</v>
      </c>
      <c r="T179" s="474">
        <v>0</v>
      </c>
      <c r="U179" s="263">
        <f t="shared" ref="U179:U180" si="1669">IFERROR($D179*V179,0)</f>
        <v>0</v>
      </c>
      <c r="V179" s="474">
        <v>0</v>
      </c>
      <c r="W179" s="263">
        <f t="shared" ref="W179:W180" si="1670">IFERROR($D179*X179,0)</f>
        <v>0</v>
      </c>
      <c r="X179" s="474">
        <v>0</v>
      </c>
      <c r="Y179" s="263">
        <f t="shared" ref="Y179:Y180" si="1671">IFERROR($D179*Z179,0)</f>
        <v>0</v>
      </c>
      <c r="Z179" s="474">
        <v>0</v>
      </c>
      <c r="AA179" s="263">
        <f t="shared" ref="AA179:AA180" si="1672">IFERROR($D179*AB179,0)</f>
        <v>0</v>
      </c>
      <c r="AB179" s="474"/>
      <c r="AC179" s="263">
        <f t="shared" ref="AC179:AC180" si="1673">IFERROR($D179*AD179,0)</f>
        <v>0</v>
      </c>
      <c r="AD179" s="474"/>
      <c r="AE179" s="263">
        <f t="shared" ref="AE179:AE180" si="1674">IFERROR($D179*AF179,0)</f>
        <v>0</v>
      </c>
      <c r="AF179" s="474"/>
      <c r="AG179" s="263">
        <f t="shared" ref="AG179:AG180" si="1675">IFERROR($D179*AH179,0)</f>
        <v>0</v>
      </c>
      <c r="AH179" s="474"/>
      <c r="AI179" s="263">
        <f t="shared" ref="AI179:AI180" si="1676">IFERROR($D179*AJ179,0)</f>
        <v>0</v>
      </c>
      <c r="AJ179" s="474">
        <v>0</v>
      </c>
      <c r="AK179" s="263">
        <f t="shared" ref="AK179:AK180" si="1677">IFERROR($D179*AL179,0)</f>
        <v>0</v>
      </c>
      <c r="AL179" s="474">
        <v>0</v>
      </c>
      <c r="AM179" s="263">
        <f t="shared" ref="AM179:AM180" si="1678">IFERROR($D179*AN179,0)</f>
        <v>0</v>
      </c>
      <c r="AN179" s="474">
        <v>0</v>
      </c>
      <c r="AO179" s="263">
        <f t="shared" ref="AO179:AO180" si="1679">IFERROR($D179*AP179,0)</f>
        <v>0</v>
      </c>
      <c r="AP179" s="474">
        <v>0</v>
      </c>
      <c r="AQ179" s="263">
        <f t="shared" ref="AQ179:AQ180" si="1680">IFERROR($D179*AR179,0)</f>
        <v>0</v>
      </c>
      <c r="AR179" s="474">
        <v>0</v>
      </c>
      <c r="AS179" s="263">
        <f t="shared" ref="AS179:AS180" si="1681">IFERROR($D179*AT179,0)</f>
        <v>0</v>
      </c>
      <c r="AT179" s="474">
        <v>0</v>
      </c>
      <c r="AU179" s="263">
        <f t="shared" ref="AU179:AU180" si="1682">IFERROR($D179*AV179,0)</f>
        <v>0</v>
      </c>
      <c r="AV179" s="474">
        <v>0</v>
      </c>
      <c r="AW179" s="263">
        <f t="shared" ref="AW179:AW180" si="1683">IFERROR($D179*AX179,0)</f>
        <v>0</v>
      </c>
      <c r="AX179" s="474">
        <v>0</v>
      </c>
      <c r="AY179" s="263">
        <f t="shared" ref="AY179:AY180" si="1684">IFERROR($D179*AZ179,0)</f>
        <v>0</v>
      </c>
      <c r="AZ179" s="474">
        <v>0</v>
      </c>
      <c r="BA179" s="263">
        <f t="shared" ref="BA179:BA180" si="1685">IFERROR($D179*BB179,0)</f>
        <v>0</v>
      </c>
      <c r="BB179" s="474">
        <v>0</v>
      </c>
      <c r="BC179" s="263">
        <f t="shared" ref="BC179:BC180" si="1686">IFERROR($D179*BD179,0)</f>
        <v>0</v>
      </c>
      <c r="BD179" s="474">
        <v>0</v>
      </c>
      <c r="BE179" s="263">
        <f t="shared" ref="BE179:BE180" si="1687">IFERROR($D179*BF179,0)</f>
        <v>0</v>
      </c>
      <c r="BF179" s="474">
        <v>0</v>
      </c>
      <c r="BG179" s="263">
        <f t="shared" ref="BG179:BG180" si="1688">IFERROR($D179*BH179,0)</f>
        <v>0</v>
      </c>
      <c r="BH179" s="474">
        <v>0</v>
      </c>
      <c r="BI179" s="263">
        <f t="shared" ref="BI179:BI180" si="1689">IFERROR($D179*BJ179,0)</f>
        <v>0</v>
      </c>
      <c r="BJ179" s="474">
        <v>0</v>
      </c>
      <c r="BK179" s="263">
        <f t="shared" ref="BK179:BK180" si="1690">IFERROR($D179*BL179,0)</f>
        <v>0</v>
      </c>
      <c r="BL179" s="474">
        <v>0</v>
      </c>
      <c r="BM179" s="263">
        <f t="shared" ref="BM179:BM180" si="1691">IFERROR($D179*BN179,0)</f>
        <v>0</v>
      </c>
      <c r="BN179" s="474">
        <v>0</v>
      </c>
      <c r="BO179" s="263">
        <f t="shared" ref="BO179:BO180" si="1692">IFERROR($D179*BP179,0)</f>
        <v>0</v>
      </c>
      <c r="BP179" s="474">
        <v>0</v>
      </c>
      <c r="BQ179" s="476">
        <f t="shared" ref="BQ179:BQ180" si="1693">SUM(BN179,BL179,BJ179,BH179,BF179,BD179,BB179,AZ179,AX179,AV179,AT179,AR179,AP179,AN179,AL179,AJ179,AH179,AF179,AD179,AB179,Z179,X179,V179,T179,R179,P179,N179,L179,J179,H179,BP179)</f>
        <v>0</v>
      </c>
      <c r="BR179" s="295">
        <f t="shared" si="1374"/>
        <v>0</v>
      </c>
    </row>
    <row r="180" spans="2:70" ht="18" hidden="1" customHeight="1" outlineLevel="2" thickTop="1" thickBot="1">
      <c r="B180" s="208" t="s">
        <v>476</v>
      </c>
      <c r="C180" s="260" t="str">
        <f>IF(VLOOKUP(B180,'Orçamento Detalhado'!$A$11:$I$529,4,)="","",(VLOOKUP(B180,'Orçamento Detalhado'!$A$11:$I$529,4,)))</f>
        <v/>
      </c>
      <c r="D180" s="261" t="str">
        <f>IF(B180="","",VLOOKUP($B180,'Orçamento Detalhado'!$A$11:$J$529,10,))</f>
        <v/>
      </c>
      <c r="E180" s="262">
        <f t="shared" si="1373"/>
        <v>0</v>
      </c>
      <c r="F180" s="478">
        <v>176</v>
      </c>
      <c r="G180" s="263">
        <f t="shared" si="1662"/>
        <v>0</v>
      </c>
      <c r="H180" s="264"/>
      <c r="I180" s="263">
        <f t="shared" si="1663"/>
        <v>0</v>
      </c>
      <c r="J180" s="474"/>
      <c r="K180" s="263">
        <f t="shared" si="1664"/>
        <v>0</v>
      </c>
      <c r="L180" s="474">
        <v>0</v>
      </c>
      <c r="M180" s="263">
        <f t="shared" si="1665"/>
        <v>0</v>
      </c>
      <c r="N180" s="474">
        <v>0</v>
      </c>
      <c r="O180" s="263">
        <f t="shared" si="1666"/>
        <v>0</v>
      </c>
      <c r="P180" s="474">
        <v>0</v>
      </c>
      <c r="Q180" s="263">
        <f t="shared" si="1667"/>
        <v>0</v>
      </c>
      <c r="R180" s="474">
        <v>0</v>
      </c>
      <c r="S180" s="263">
        <f t="shared" si="1668"/>
        <v>0</v>
      </c>
      <c r="T180" s="474">
        <v>0</v>
      </c>
      <c r="U180" s="263">
        <f t="shared" si="1669"/>
        <v>0</v>
      </c>
      <c r="V180" s="474">
        <v>0</v>
      </c>
      <c r="W180" s="263">
        <f t="shared" si="1670"/>
        <v>0</v>
      </c>
      <c r="X180" s="474">
        <v>0</v>
      </c>
      <c r="Y180" s="263">
        <f t="shared" si="1671"/>
        <v>0</v>
      </c>
      <c r="Z180" s="474">
        <v>0</v>
      </c>
      <c r="AA180" s="263">
        <f t="shared" si="1672"/>
        <v>0</v>
      </c>
      <c r="AB180" s="474"/>
      <c r="AC180" s="263">
        <f t="shared" si="1673"/>
        <v>0</v>
      </c>
      <c r="AD180" s="474"/>
      <c r="AE180" s="263">
        <f t="shared" si="1674"/>
        <v>0</v>
      </c>
      <c r="AF180" s="474"/>
      <c r="AG180" s="263">
        <f t="shared" si="1675"/>
        <v>0</v>
      </c>
      <c r="AH180" s="474"/>
      <c r="AI180" s="263">
        <f t="shared" si="1676"/>
        <v>0</v>
      </c>
      <c r="AJ180" s="474">
        <v>0</v>
      </c>
      <c r="AK180" s="263">
        <f t="shared" si="1677"/>
        <v>0</v>
      </c>
      <c r="AL180" s="474">
        <v>0</v>
      </c>
      <c r="AM180" s="263">
        <f t="shared" si="1678"/>
        <v>0</v>
      </c>
      <c r="AN180" s="474">
        <v>0</v>
      </c>
      <c r="AO180" s="263">
        <f t="shared" si="1679"/>
        <v>0</v>
      </c>
      <c r="AP180" s="474">
        <v>0</v>
      </c>
      <c r="AQ180" s="263">
        <f t="shared" si="1680"/>
        <v>0</v>
      </c>
      <c r="AR180" s="474">
        <v>0</v>
      </c>
      <c r="AS180" s="263">
        <f t="shared" si="1681"/>
        <v>0</v>
      </c>
      <c r="AT180" s="474">
        <v>0</v>
      </c>
      <c r="AU180" s="263">
        <f t="shared" si="1682"/>
        <v>0</v>
      </c>
      <c r="AV180" s="474">
        <v>0</v>
      </c>
      <c r="AW180" s="263">
        <f t="shared" si="1683"/>
        <v>0</v>
      </c>
      <c r="AX180" s="474">
        <v>0</v>
      </c>
      <c r="AY180" s="263">
        <f t="shared" si="1684"/>
        <v>0</v>
      </c>
      <c r="AZ180" s="474">
        <v>0</v>
      </c>
      <c r="BA180" s="263">
        <f t="shared" si="1685"/>
        <v>0</v>
      </c>
      <c r="BB180" s="474">
        <v>0</v>
      </c>
      <c r="BC180" s="263">
        <f t="shared" si="1686"/>
        <v>0</v>
      </c>
      <c r="BD180" s="474">
        <v>0</v>
      </c>
      <c r="BE180" s="263">
        <f t="shared" si="1687"/>
        <v>0</v>
      </c>
      <c r="BF180" s="474">
        <v>0</v>
      </c>
      <c r="BG180" s="263">
        <f t="shared" si="1688"/>
        <v>0</v>
      </c>
      <c r="BH180" s="474">
        <v>0</v>
      </c>
      <c r="BI180" s="263">
        <f t="shared" si="1689"/>
        <v>0</v>
      </c>
      <c r="BJ180" s="474">
        <v>0</v>
      </c>
      <c r="BK180" s="263">
        <f t="shared" si="1690"/>
        <v>0</v>
      </c>
      <c r="BL180" s="474">
        <v>0</v>
      </c>
      <c r="BM180" s="263">
        <f t="shared" si="1691"/>
        <v>0</v>
      </c>
      <c r="BN180" s="474">
        <v>0</v>
      </c>
      <c r="BO180" s="263">
        <f t="shared" si="1692"/>
        <v>0</v>
      </c>
      <c r="BP180" s="474">
        <v>0</v>
      </c>
      <c r="BQ180" s="476">
        <f t="shared" si="1693"/>
        <v>0</v>
      </c>
      <c r="BR180" s="295">
        <f t="shared" si="1374"/>
        <v>0</v>
      </c>
    </row>
    <row r="181" spans="2:70" ht="18" hidden="1" customHeight="1" outlineLevel="2" thickTop="1" thickBot="1">
      <c r="B181" s="208" t="s">
        <v>477</v>
      </c>
      <c r="C181" s="260" t="str">
        <f>IF(VLOOKUP(B181,'Orçamento Detalhado'!$A$11:$I$529,4,)="","",(VLOOKUP(B181,'Orçamento Detalhado'!$A$11:$I$529,4,)))</f>
        <v/>
      </c>
      <c r="D181" s="261" t="str">
        <f>IF(B181="","",VLOOKUP($B181,'Orçamento Detalhado'!$A$11:$J$529,10,))</f>
        <v/>
      </c>
      <c r="E181" s="262">
        <f t="shared" si="1373"/>
        <v>0</v>
      </c>
      <c r="F181" s="478">
        <v>177</v>
      </c>
      <c r="G181" s="263">
        <f t="shared" ref="G181:G182" si="1694">IFERROR($D181*H181,0)</f>
        <v>0</v>
      </c>
      <c r="H181" s="264"/>
      <c r="I181" s="263">
        <f t="shared" ref="I181:I182" si="1695">IFERROR($D181*J181,0)</f>
        <v>0</v>
      </c>
      <c r="J181" s="474"/>
      <c r="K181" s="263">
        <f t="shared" ref="K181:K182" si="1696">IFERROR($D181*L181,0)</f>
        <v>0</v>
      </c>
      <c r="L181" s="474">
        <v>0</v>
      </c>
      <c r="M181" s="263">
        <f t="shared" ref="M181:M182" si="1697">IFERROR($D181*N181,0)</f>
        <v>0</v>
      </c>
      <c r="N181" s="474">
        <v>0</v>
      </c>
      <c r="O181" s="263">
        <f t="shared" ref="O181:O182" si="1698">IFERROR($D181*P181,0)</f>
        <v>0</v>
      </c>
      <c r="P181" s="474">
        <v>0</v>
      </c>
      <c r="Q181" s="263">
        <f t="shared" ref="Q181:Q182" si="1699">IFERROR($D181*R181,0)</f>
        <v>0</v>
      </c>
      <c r="R181" s="474">
        <v>0</v>
      </c>
      <c r="S181" s="263">
        <f t="shared" ref="S181:S182" si="1700">IFERROR($D181*T181,0)</f>
        <v>0</v>
      </c>
      <c r="T181" s="474">
        <v>0</v>
      </c>
      <c r="U181" s="263">
        <f t="shared" ref="U181:U182" si="1701">IFERROR($D181*V181,0)</f>
        <v>0</v>
      </c>
      <c r="V181" s="474">
        <v>0</v>
      </c>
      <c r="W181" s="263">
        <f t="shared" ref="W181:W182" si="1702">IFERROR($D181*X181,0)</f>
        <v>0</v>
      </c>
      <c r="X181" s="474">
        <v>0</v>
      </c>
      <c r="Y181" s="263">
        <f t="shared" ref="Y181:Y182" si="1703">IFERROR($D181*Z181,0)</f>
        <v>0</v>
      </c>
      <c r="Z181" s="474">
        <v>0</v>
      </c>
      <c r="AA181" s="263">
        <f t="shared" ref="AA181:AA182" si="1704">IFERROR($D181*AB181,0)</f>
        <v>0</v>
      </c>
      <c r="AB181" s="474"/>
      <c r="AC181" s="263">
        <f t="shared" ref="AC181:AC182" si="1705">IFERROR($D181*AD181,0)</f>
        <v>0</v>
      </c>
      <c r="AD181" s="474"/>
      <c r="AE181" s="263">
        <f t="shared" ref="AE181:AE182" si="1706">IFERROR($D181*AF181,0)</f>
        <v>0</v>
      </c>
      <c r="AF181" s="474"/>
      <c r="AG181" s="263">
        <f t="shared" ref="AG181:AG182" si="1707">IFERROR($D181*AH181,0)</f>
        <v>0</v>
      </c>
      <c r="AH181" s="474"/>
      <c r="AI181" s="263">
        <f t="shared" ref="AI181:AI182" si="1708">IFERROR($D181*AJ181,0)</f>
        <v>0</v>
      </c>
      <c r="AJ181" s="474">
        <v>0</v>
      </c>
      <c r="AK181" s="263">
        <f t="shared" ref="AK181:AK182" si="1709">IFERROR($D181*AL181,0)</f>
        <v>0</v>
      </c>
      <c r="AL181" s="474">
        <v>0</v>
      </c>
      <c r="AM181" s="263">
        <f t="shared" ref="AM181:AM182" si="1710">IFERROR($D181*AN181,0)</f>
        <v>0</v>
      </c>
      <c r="AN181" s="474">
        <v>0</v>
      </c>
      <c r="AO181" s="263">
        <f t="shared" ref="AO181:AO182" si="1711">IFERROR($D181*AP181,0)</f>
        <v>0</v>
      </c>
      <c r="AP181" s="474">
        <v>0</v>
      </c>
      <c r="AQ181" s="263">
        <f t="shared" ref="AQ181:AQ182" si="1712">IFERROR($D181*AR181,0)</f>
        <v>0</v>
      </c>
      <c r="AR181" s="474">
        <v>0</v>
      </c>
      <c r="AS181" s="263">
        <f t="shared" ref="AS181:AS182" si="1713">IFERROR($D181*AT181,0)</f>
        <v>0</v>
      </c>
      <c r="AT181" s="474">
        <v>0</v>
      </c>
      <c r="AU181" s="263">
        <f t="shared" ref="AU181:AU182" si="1714">IFERROR($D181*AV181,0)</f>
        <v>0</v>
      </c>
      <c r="AV181" s="474">
        <v>0</v>
      </c>
      <c r="AW181" s="263">
        <f t="shared" ref="AW181:AW182" si="1715">IFERROR($D181*AX181,0)</f>
        <v>0</v>
      </c>
      <c r="AX181" s="474">
        <v>0</v>
      </c>
      <c r="AY181" s="263">
        <f t="shared" ref="AY181:AY182" si="1716">IFERROR($D181*AZ181,0)</f>
        <v>0</v>
      </c>
      <c r="AZ181" s="474">
        <v>0</v>
      </c>
      <c r="BA181" s="263">
        <f t="shared" ref="BA181:BA182" si="1717">IFERROR($D181*BB181,0)</f>
        <v>0</v>
      </c>
      <c r="BB181" s="474">
        <v>0</v>
      </c>
      <c r="BC181" s="263">
        <f t="shared" ref="BC181:BC182" si="1718">IFERROR($D181*BD181,0)</f>
        <v>0</v>
      </c>
      <c r="BD181" s="474">
        <v>0</v>
      </c>
      <c r="BE181" s="263">
        <f t="shared" ref="BE181:BE182" si="1719">IFERROR($D181*BF181,0)</f>
        <v>0</v>
      </c>
      <c r="BF181" s="474">
        <v>0</v>
      </c>
      <c r="BG181" s="263">
        <f t="shared" ref="BG181:BG182" si="1720">IFERROR($D181*BH181,0)</f>
        <v>0</v>
      </c>
      <c r="BH181" s="474">
        <v>0</v>
      </c>
      <c r="BI181" s="263">
        <f t="shared" ref="BI181:BI182" si="1721">IFERROR($D181*BJ181,0)</f>
        <v>0</v>
      </c>
      <c r="BJ181" s="474">
        <v>0</v>
      </c>
      <c r="BK181" s="263">
        <f t="shared" ref="BK181:BK182" si="1722">IFERROR($D181*BL181,0)</f>
        <v>0</v>
      </c>
      <c r="BL181" s="474">
        <v>0</v>
      </c>
      <c r="BM181" s="263">
        <f t="shared" ref="BM181:BM182" si="1723">IFERROR($D181*BN181,0)</f>
        <v>0</v>
      </c>
      <c r="BN181" s="474">
        <v>0</v>
      </c>
      <c r="BO181" s="263">
        <f t="shared" ref="BO181:BO182" si="1724">IFERROR($D181*BP181,0)</f>
        <v>0</v>
      </c>
      <c r="BP181" s="474">
        <v>0</v>
      </c>
      <c r="BQ181" s="476">
        <f t="shared" ref="BQ181:BQ182" si="1725">SUM(BN181,BL181,BJ181,BH181,BF181,BD181,BB181,AZ181,AX181,AV181,AT181,AR181,AP181,AN181,AL181,AJ181,AH181,AF181,AD181,AB181,Z181,X181,V181,T181,R181,P181,N181,L181,J181,H181,BP181)</f>
        <v>0</v>
      </c>
      <c r="BR181" s="295">
        <f t="shared" si="1374"/>
        <v>0</v>
      </c>
    </row>
    <row r="182" spans="2:70" ht="18" hidden="1" customHeight="1" outlineLevel="2" thickTop="1" thickBot="1">
      <c r="B182" s="208" t="s">
        <v>478</v>
      </c>
      <c r="C182" s="260" t="str">
        <f>IF(VLOOKUP(B182,'Orçamento Detalhado'!$A$11:$I$529,4,)="","",(VLOOKUP(B182,'Orçamento Detalhado'!$A$11:$I$529,4,)))</f>
        <v/>
      </c>
      <c r="D182" s="261" t="str">
        <f>IF(B182="","",VLOOKUP($B182,'Orçamento Detalhado'!$A$11:$J$529,10,))</f>
        <v/>
      </c>
      <c r="E182" s="262">
        <f t="shared" si="1373"/>
        <v>0</v>
      </c>
      <c r="F182" s="478">
        <v>178</v>
      </c>
      <c r="G182" s="263">
        <f t="shared" si="1694"/>
        <v>0</v>
      </c>
      <c r="H182" s="264"/>
      <c r="I182" s="263">
        <f t="shared" si="1695"/>
        <v>0</v>
      </c>
      <c r="J182" s="474"/>
      <c r="K182" s="263">
        <f t="shared" si="1696"/>
        <v>0</v>
      </c>
      <c r="L182" s="474">
        <v>0</v>
      </c>
      <c r="M182" s="263">
        <f t="shared" si="1697"/>
        <v>0</v>
      </c>
      <c r="N182" s="474">
        <v>0</v>
      </c>
      <c r="O182" s="263">
        <f t="shared" si="1698"/>
        <v>0</v>
      </c>
      <c r="P182" s="474">
        <v>0</v>
      </c>
      <c r="Q182" s="263">
        <f t="shared" si="1699"/>
        <v>0</v>
      </c>
      <c r="R182" s="474">
        <v>0</v>
      </c>
      <c r="S182" s="263">
        <f t="shared" si="1700"/>
        <v>0</v>
      </c>
      <c r="T182" s="474">
        <v>0</v>
      </c>
      <c r="U182" s="263">
        <f t="shared" si="1701"/>
        <v>0</v>
      </c>
      <c r="V182" s="474">
        <v>0</v>
      </c>
      <c r="W182" s="263">
        <f t="shared" si="1702"/>
        <v>0</v>
      </c>
      <c r="X182" s="474">
        <v>0</v>
      </c>
      <c r="Y182" s="263">
        <f t="shared" si="1703"/>
        <v>0</v>
      </c>
      <c r="Z182" s="474">
        <v>0</v>
      </c>
      <c r="AA182" s="263">
        <f t="shared" si="1704"/>
        <v>0</v>
      </c>
      <c r="AB182" s="474"/>
      <c r="AC182" s="263">
        <f t="shared" si="1705"/>
        <v>0</v>
      </c>
      <c r="AD182" s="474"/>
      <c r="AE182" s="263">
        <f t="shared" si="1706"/>
        <v>0</v>
      </c>
      <c r="AF182" s="474"/>
      <c r="AG182" s="263">
        <f t="shared" si="1707"/>
        <v>0</v>
      </c>
      <c r="AH182" s="474"/>
      <c r="AI182" s="263">
        <f t="shared" si="1708"/>
        <v>0</v>
      </c>
      <c r="AJ182" s="474">
        <v>0</v>
      </c>
      <c r="AK182" s="263">
        <f t="shared" si="1709"/>
        <v>0</v>
      </c>
      <c r="AL182" s="474">
        <v>0</v>
      </c>
      <c r="AM182" s="263">
        <f t="shared" si="1710"/>
        <v>0</v>
      </c>
      <c r="AN182" s="474">
        <v>0</v>
      </c>
      <c r="AO182" s="263">
        <f t="shared" si="1711"/>
        <v>0</v>
      </c>
      <c r="AP182" s="474">
        <v>0</v>
      </c>
      <c r="AQ182" s="263">
        <f t="shared" si="1712"/>
        <v>0</v>
      </c>
      <c r="AR182" s="474">
        <v>0</v>
      </c>
      <c r="AS182" s="263">
        <f t="shared" si="1713"/>
        <v>0</v>
      </c>
      <c r="AT182" s="474">
        <v>0</v>
      </c>
      <c r="AU182" s="263">
        <f t="shared" si="1714"/>
        <v>0</v>
      </c>
      <c r="AV182" s="474">
        <v>0</v>
      </c>
      <c r="AW182" s="263">
        <f t="shared" si="1715"/>
        <v>0</v>
      </c>
      <c r="AX182" s="474">
        <v>0</v>
      </c>
      <c r="AY182" s="263">
        <f t="shared" si="1716"/>
        <v>0</v>
      </c>
      <c r="AZ182" s="474">
        <v>0</v>
      </c>
      <c r="BA182" s="263">
        <f t="shared" si="1717"/>
        <v>0</v>
      </c>
      <c r="BB182" s="474">
        <v>0</v>
      </c>
      <c r="BC182" s="263">
        <f t="shared" si="1718"/>
        <v>0</v>
      </c>
      <c r="BD182" s="474">
        <v>0</v>
      </c>
      <c r="BE182" s="263">
        <f t="shared" si="1719"/>
        <v>0</v>
      </c>
      <c r="BF182" s="474">
        <v>0</v>
      </c>
      <c r="BG182" s="263">
        <f t="shared" si="1720"/>
        <v>0</v>
      </c>
      <c r="BH182" s="474">
        <v>0</v>
      </c>
      <c r="BI182" s="263">
        <f t="shared" si="1721"/>
        <v>0</v>
      </c>
      <c r="BJ182" s="474">
        <v>0</v>
      </c>
      <c r="BK182" s="263">
        <f t="shared" si="1722"/>
        <v>0</v>
      </c>
      <c r="BL182" s="474">
        <v>0</v>
      </c>
      <c r="BM182" s="263">
        <f t="shared" si="1723"/>
        <v>0</v>
      </c>
      <c r="BN182" s="474">
        <v>0</v>
      </c>
      <c r="BO182" s="263">
        <f t="shared" si="1724"/>
        <v>0</v>
      </c>
      <c r="BP182" s="474">
        <v>0</v>
      </c>
      <c r="BQ182" s="476">
        <f t="shared" si="1725"/>
        <v>0</v>
      </c>
      <c r="BR182" s="295">
        <f t="shared" si="1374"/>
        <v>0</v>
      </c>
    </row>
    <row r="183" spans="2:70" ht="18" hidden="1" customHeight="1" outlineLevel="2" thickTop="1" thickBot="1">
      <c r="B183" s="208" t="s">
        <v>479</v>
      </c>
      <c r="C183" s="260" t="str">
        <f>IF(VLOOKUP(B183,'Orçamento Detalhado'!$A$11:$I$529,4,)="","",(VLOOKUP(B183,'Orçamento Detalhado'!$A$11:$I$529,4,)))</f>
        <v/>
      </c>
      <c r="D183" s="261" t="str">
        <f>IF(B183="","",VLOOKUP($B183,'Orçamento Detalhado'!$A$11:$J$529,10,))</f>
        <v/>
      </c>
      <c r="E183" s="262">
        <f t="shared" si="1373"/>
        <v>0</v>
      </c>
      <c r="F183" s="478">
        <v>179</v>
      </c>
      <c r="G183" s="263">
        <f t="shared" ref="G183" si="1726">IFERROR($D183*H183,0)</f>
        <v>0</v>
      </c>
      <c r="H183" s="264"/>
      <c r="I183" s="263">
        <f t="shared" ref="I183" si="1727">IFERROR($D183*J183,0)</f>
        <v>0</v>
      </c>
      <c r="J183" s="474"/>
      <c r="K183" s="263">
        <f t="shared" ref="K183" si="1728">IFERROR($D183*L183,0)</f>
        <v>0</v>
      </c>
      <c r="L183" s="474">
        <v>0</v>
      </c>
      <c r="M183" s="263">
        <f t="shared" ref="M183" si="1729">IFERROR($D183*N183,0)</f>
        <v>0</v>
      </c>
      <c r="N183" s="474">
        <v>0</v>
      </c>
      <c r="O183" s="263">
        <f t="shared" ref="O183" si="1730">IFERROR($D183*P183,0)</f>
        <v>0</v>
      </c>
      <c r="P183" s="474">
        <v>0</v>
      </c>
      <c r="Q183" s="263">
        <f t="shared" ref="Q183" si="1731">IFERROR($D183*R183,0)</f>
        <v>0</v>
      </c>
      <c r="R183" s="474">
        <v>0</v>
      </c>
      <c r="S183" s="263">
        <f t="shared" ref="S183" si="1732">IFERROR($D183*T183,0)</f>
        <v>0</v>
      </c>
      <c r="T183" s="474">
        <v>0</v>
      </c>
      <c r="U183" s="263">
        <f t="shared" ref="U183" si="1733">IFERROR($D183*V183,0)</f>
        <v>0</v>
      </c>
      <c r="V183" s="474">
        <v>0</v>
      </c>
      <c r="W183" s="263">
        <f t="shared" ref="W183" si="1734">IFERROR($D183*X183,0)</f>
        <v>0</v>
      </c>
      <c r="X183" s="474">
        <v>0</v>
      </c>
      <c r="Y183" s="263">
        <f t="shared" ref="Y183" si="1735">IFERROR($D183*Z183,0)</f>
        <v>0</v>
      </c>
      <c r="Z183" s="474">
        <v>0</v>
      </c>
      <c r="AA183" s="263">
        <f t="shared" ref="AA183" si="1736">IFERROR($D183*AB183,0)</f>
        <v>0</v>
      </c>
      <c r="AB183" s="474"/>
      <c r="AC183" s="263">
        <f t="shared" ref="AC183" si="1737">IFERROR($D183*AD183,0)</f>
        <v>0</v>
      </c>
      <c r="AD183" s="474"/>
      <c r="AE183" s="263">
        <f t="shared" ref="AE183" si="1738">IFERROR($D183*AF183,0)</f>
        <v>0</v>
      </c>
      <c r="AF183" s="474"/>
      <c r="AG183" s="263">
        <f t="shared" ref="AG183" si="1739">IFERROR($D183*AH183,0)</f>
        <v>0</v>
      </c>
      <c r="AH183" s="474"/>
      <c r="AI183" s="263">
        <f t="shared" ref="AI183" si="1740">IFERROR($D183*AJ183,0)</f>
        <v>0</v>
      </c>
      <c r="AJ183" s="474">
        <v>0</v>
      </c>
      <c r="AK183" s="263">
        <f t="shared" ref="AK183" si="1741">IFERROR($D183*AL183,0)</f>
        <v>0</v>
      </c>
      <c r="AL183" s="474">
        <v>0</v>
      </c>
      <c r="AM183" s="263">
        <f t="shared" ref="AM183" si="1742">IFERROR($D183*AN183,0)</f>
        <v>0</v>
      </c>
      <c r="AN183" s="474">
        <v>0</v>
      </c>
      <c r="AO183" s="263">
        <f t="shared" ref="AO183" si="1743">IFERROR($D183*AP183,0)</f>
        <v>0</v>
      </c>
      <c r="AP183" s="474">
        <v>0</v>
      </c>
      <c r="AQ183" s="263">
        <f t="shared" ref="AQ183" si="1744">IFERROR($D183*AR183,0)</f>
        <v>0</v>
      </c>
      <c r="AR183" s="474">
        <v>0</v>
      </c>
      <c r="AS183" s="263">
        <f t="shared" ref="AS183" si="1745">IFERROR($D183*AT183,0)</f>
        <v>0</v>
      </c>
      <c r="AT183" s="474">
        <v>0</v>
      </c>
      <c r="AU183" s="263">
        <f t="shared" ref="AU183" si="1746">IFERROR($D183*AV183,0)</f>
        <v>0</v>
      </c>
      <c r="AV183" s="474">
        <v>0</v>
      </c>
      <c r="AW183" s="263">
        <f t="shared" ref="AW183" si="1747">IFERROR($D183*AX183,0)</f>
        <v>0</v>
      </c>
      <c r="AX183" s="474">
        <v>0</v>
      </c>
      <c r="AY183" s="263">
        <f t="shared" ref="AY183" si="1748">IFERROR($D183*AZ183,0)</f>
        <v>0</v>
      </c>
      <c r="AZ183" s="474">
        <v>0</v>
      </c>
      <c r="BA183" s="263">
        <f t="shared" ref="BA183" si="1749">IFERROR($D183*BB183,0)</f>
        <v>0</v>
      </c>
      <c r="BB183" s="474">
        <v>0</v>
      </c>
      <c r="BC183" s="263">
        <f t="shared" ref="BC183" si="1750">IFERROR($D183*BD183,0)</f>
        <v>0</v>
      </c>
      <c r="BD183" s="474">
        <v>0</v>
      </c>
      <c r="BE183" s="263">
        <f t="shared" ref="BE183" si="1751">IFERROR($D183*BF183,0)</f>
        <v>0</v>
      </c>
      <c r="BF183" s="474">
        <v>0</v>
      </c>
      <c r="BG183" s="263">
        <f t="shared" ref="BG183" si="1752">IFERROR($D183*BH183,0)</f>
        <v>0</v>
      </c>
      <c r="BH183" s="474">
        <v>0</v>
      </c>
      <c r="BI183" s="263">
        <f t="shared" ref="BI183" si="1753">IFERROR($D183*BJ183,0)</f>
        <v>0</v>
      </c>
      <c r="BJ183" s="474">
        <v>0</v>
      </c>
      <c r="BK183" s="263">
        <f t="shared" ref="BK183" si="1754">IFERROR($D183*BL183,0)</f>
        <v>0</v>
      </c>
      <c r="BL183" s="474">
        <v>0</v>
      </c>
      <c r="BM183" s="263">
        <f t="shared" ref="BM183" si="1755">IFERROR($D183*BN183,0)</f>
        <v>0</v>
      </c>
      <c r="BN183" s="474">
        <v>0</v>
      </c>
      <c r="BO183" s="263">
        <f t="shared" ref="BO183" si="1756">IFERROR($D183*BP183,0)</f>
        <v>0</v>
      </c>
      <c r="BP183" s="474">
        <v>0</v>
      </c>
      <c r="BQ183" s="476">
        <f t="shared" ref="BQ183" si="1757">SUM(BN183,BL183,BJ183,BH183,BF183,BD183,BB183,AZ183,AX183,AV183,AT183,AR183,AP183,AN183,AL183,AJ183,AH183,AF183,AD183,AB183,Z183,X183,V183,T183,R183,P183,N183,L183,J183,H183,BP183)</f>
        <v>0</v>
      </c>
      <c r="BR183" s="295">
        <f t="shared" si="1374"/>
        <v>0</v>
      </c>
    </row>
    <row r="184" spans="2:70" ht="18" hidden="1" customHeight="1" outlineLevel="1" thickTop="1" thickBot="1">
      <c r="B184" s="246" t="s">
        <v>123</v>
      </c>
      <c r="C184" s="266" t="str">
        <f>IF(B184="","",VLOOKUP(B184,'Orçamento Detalhado'!$A$11:$I$529,4,))</f>
        <v>REVESTIMENTO EXTERNO</v>
      </c>
      <c r="D184" s="249">
        <f>SUM(D185:D194)</f>
        <v>0</v>
      </c>
      <c r="E184" s="250">
        <f t="shared" si="1373"/>
        <v>0</v>
      </c>
      <c r="F184" s="478">
        <v>180</v>
      </c>
      <c r="G184" s="249">
        <f>SUM(G185:G194)</f>
        <v>0</v>
      </c>
      <c r="H184" s="252">
        <f>IFERROR(G184/$D184,0)</f>
        <v>0</v>
      </c>
      <c r="I184" s="249">
        <f>SUM(I185:I194)</f>
        <v>0</v>
      </c>
      <c r="J184" s="473">
        <f t="shared" ref="J184" si="1758">IFERROR(I184/$D184,0)</f>
        <v>0</v>
      </c>
      <c r="K184" s="249">
        <f t="shared" ref="K184" si="1759">SUM(K185:K194)</f>
        <v>0</v>
      </c>
      <c r="L184" s="473">
        <f t="shared" ref="L184" si="1760">IFERROR(K184/$D184,0)</f>
        <v>0</v>
      </c>
      <c r="M184" s="249">
        <f t="shared" ref="M184" si="1761">SUM(M185:M194)</f>
        <v>0</v>
      </c>
      <c r="N184" s="473">
        <f t="shared" ref="N184" si="1762">IFERROR(M184/$D184,0)</f>
        <v>0</v>
      </c>
      <c r="O184" s="249">
        <f t="shared" ref="O184" si="1763">SUM(O185:O194)</f>
        <v>0</v>
      </c>
      <c r="P184" s="473">
        <f t="shared" ref="P184" si="1764">IFERROR(O184/$D184,0)</f>
        <v>0</v>
      </c>
      <c r="Q184" s="249">
        <f t="shared" ref="Q184" si="1765">SUM(Q185:Q194)</f>
        <v>0</v>
      </c>
      <c r="R184" s="473">
        <f t="shared" ref="R184" si="1766">IFERROR(Q184/$D184,0)</f>
        <v>0</v>
      </c>
      <c r="S184" s="249">
        <f t="shared" ref="S184" si="1767">SUM(S185:S194)</f>
        <v>0</v>
      </c>
      <c r="T184" s="473">
        <f t="shared" ref="T184" si="1768">IFERROR(S184/$D184,0)</f>
        <v>0</v>
      </c>
      <c r="U184" s="249">
        <f t="shared" ref="U184" si="1769">SUM(U185:U194)</f>
        <v>0</v>
      </c>
      <c r="V184" s="473">
        <f t="shared" ref="V184" si="1770">IFERROR(U184/$D184,0)</f>
        <v>0</v>
      </c>
      <c r="W184" s="249">
        <f t="shared" ref="W184" si="1771">SUM(W185:W194)</f>
        <v>0</v>
      </c>
      <c r="X184" s="473">
        <f t="shared" ref="X184" si="1772">IFERROR(W184/$D184,0)</f>
        <v>0</v>
      </c>
      <c r="Y184" s="249">
        <f t="shared" ref="Y184" si="1773">SUM(Y185:Y194)</f>
        <v>0</v>
      </c>
      <c r="Z184" s="473">
        <f t="shared" ref="Z184" si="1774">IFERROR(Y184/$D184,0)</f>
        <v>0</v>
      </c>
      <c r="AA184" s="249">
        <f t="shared" ref="AA184" si="1775">SUM(AA185:AA194)</f>
        <v>0</v>
      </c>
      <c r="AB184" s="473">
        <f t="shared" ref="AB184" si="1776">IFERROR(AA184/$D184,0)</f>
        <v>0</v>
      </c>
      <c r="AC184" s="249">
        <f t="shared" ref="AC184" si="1777">SUM(AC185:AC194)</f>
        <v>0</v>
      </c>
      <c r="AD184" s="473">
        <f t="shared" ref="AD184" si="1778">IFERROR(AC184/$D184,0)</f>
        <v>0</v>
      </c>
      <c r="AE184" s="249">
        <f t="shared" ref="AE184" si="1779">SUM(AE185:AE194)</f>
        <v>0</v>
      </c>
      <c r="AF184" s="473">
        <f t="shared" ref="AF184" si="1780">IFERROR(AE184/$D184,0)</f>
        <v>0</v>
      </c>
      <c r="AG184" s="249">
        <f t="shared" ref="AG184" si="1781">SUM(AG185:AG194)</f>
        <v>0</v>
      </c>
      <c r="AH184" s="473">
        <f t="shared" ref="AH184" si="1782">IFERROR(AG184/$D184,0)</f>
        <v>0</v>
      </c>
      <c r="AI184" s="249">
        <f t="shared" ref="AI184" si="1783">SUM(AI185:AI194)</f>
        <v>0</v>
      </c>
      <c r="AJ184" s="473">
        <f t="shared" ref="AJ184" si="1784">IFERROR(AI184/$D184,0)</f>
        <v>0</v>
      </c>
      <c r="AK184" s="249">
        <f t="shared" ref="AK184" si="1785">SUM(AK185:AK194)</f>
        <v>0</v>
      </c>
      <c r="AL184" s="473">
        <f t="shared" ref="AL184" si="1786">IFERROR(AK184/$D184,0)</f>
        <v>0</v>
      </c>
      <c r="AM184" s="249">
        <f t="shared" ref="AM184" si="1787">SUM(AM185:AM194)</f>
        <v>0</v>
      </c>
      <c r="AN184" s="473">
        <f t="shared" ref="AN184" si="1788">IFERROR(AM184/$D184,0)</f>
        <v>0</v>
      </c>
      <c r="AO184" s="249">
        <f t="shared" ref="AO184" si="1789">SUM(AO185:AO194)</f>
        <v>0</v>
      </c>
      <c r="AP184" s="473">
        <f t="shared" ref="AP184" si="1790">IFERROR(AO184/$D184,0)</f>
        <v>0</v>
      </c>
      <c r="AQ184" s="249">
        <f t="shared" ref="AQ184" si="1791">SUM(AQ185:AQ194)</f>
        <v>0</v>
      </c>
      <c r="AR184" s="473">
        <f t="shared" ref="AR184" si="1792">IFERROR(AQ184/$D184,0)</f>
        <v>0</v>
      </c>
      <c r="AS184" s="249">
        <f t="shared" ref="AS184" si="1793">SUM(AS185:AS194)</f>
        <v>0</v>
      </c>
      <c r="AT184" s="473">
        <f t="shared" ref="AT184" si="1794">IFERROR(AS184/$D184,0)</f>
        <v>0</v>
      </c>
      <c r="AU184" s="249">
        <f t="shared" ref="AU184" si="1795">SUM(AU185:AU194)</f>
        <v>0</v>
      </c>
      <c r="AV184" s="473">
        <f t="shared" ref="AV184" si="1796">IFERROR(AU184/$D184,0)</f>
        <v>0</v>
      </c>
      <c r="AW184" s="249">
        <f t="shared" ref="AW184" si="1797">SUM(AW185:AW194)</f>
        <v>0</v>
      </c>
      <c r="AX184" s="473">
        <f t="shared" ref="AX184" si="1798">IFERROR(AW184/$D184,0)</f>
        <v>0</v>
      </c>
      <c r="AY184" s="249">
        <f t="shared" ref="AY184" si="1799">SUM(AY185:AY194)</f>
        <v>0</v>
      </c>
      <c r="AZ184" s="473">
        <f t="shared" ref="AZ184" si="1800">IFERROR(AY184/$D184,0)</f>
        <v>0</v>
      </c>
      <c r="BA184" s="249">
        <f t="shared" ref="BA184" si="1801">SUM(BA185:BA194)</f>
        <v>0</v>
      </c>
      <c r="BB184" s="473">
        <f t="shared" ref="BB184" si="1802">IFERROR(BA184/$D184,0)</f>
        <v>0</v>
      </c>
      <c r="BC184" s="249">
        <f t="shared" ref="BC184" si="1803">SUM(BC185:BC194)</f>
        <v>0</v>
      </c>
      <c r="BD184" s="473">
        <f t="shared" ref="BD184" si="1804">IFERROR(BC184/$D184,0)</f>
        <v>0</v>
      </c>
      <c r="BE184" s="249">
        <f t="shared" ref="BE184" si="1805">SUM(BE185:BE194)</f>
        <v>0</v>
      </c>
      <c r="BF184" s="473">
        <f t="shared" ref="BF184" si="1806">IFERROR(BE184/$D184,0)</f>
        <v>0</v>
      </c>
      <c r="BG184" s="249">
        <f t="shared" ref="BG184" si="1807">SUM(BG185:BG194)</f>
        <v>0</v>
      </c>
      <c r="BH184" s="473">
        <f t="shared" ref="BH184" si="1808">IFERROR(BG184/$D184,0)</f>
        <v>0</v>
      </c>
      <c r="BI184" s="249">
        <f t="shared" ref="BI184" si="1809">SUM(BI185:BI194)</f>
        <v>0</v>
      </c>
      <c r="BJ184" s="473">
        <f t="shared" ref="BJ184" si="1810">IFERROR(BI184/$D184,0)</f>
        <v>0</v>
      </c>
      <c r="BK184" s="249">
        <f>SUM(BK185:BK194)</f>
        <v>0</v>
      </c>
      <c r="BL184" s="473">
        <f t="shared" ref="BL184" si="1811">IFERROR(BK184/$D184,0)</f>
        <v>0</v>
      </c>
      <c r="BM184" s="249">
        <f t="shared" ref="BM184" si="1812">SUM(BM185:BM194)</f>
        <v>0</v>
      </c>
      <c r="BN184" s="473">
        <f t="shared" ref="BN184" si="1813">IFERROR(BM184/$D184,0)</f>
        <v>0</v>
      </c>
      <c r="BO184" s="249">
        <f>SUM(BO185:BO194)</f>
        <v>0</v>
      </c>
      <c r="BP184" s="473">
        <f t="shared" ref="BP184" si="1814">IFERROR(BO184/$D184,0)</f>
        <v>0</v>
      </c>
      <c r="BQ184" s="476">
        <f t="shared" ref="BQ184:BQ254" si="1815">SUM(BN184,BL184,BJ184,BH184,BF184,BD184,BB184,AZ184,AX184,AV184,AT184,AR184,AP184,AN184,AL184,AJ184,AH184,AF184,AD184,AB184,Z184,X184,V184,T184,R184,P184,N184,L184,J184,H184,BP184)</f>
        <v>0</v>
      </c>
      <c r="BR184" s="295">
        <f t="shared" si="1374"/>
        <v>0</v>
      </c>
    </row>
    <row r="185" spans="2:70" ht="18" hidden="1" customHeight="1" outlineLevel="2" thickTop="1" thickBot="1">
      <c r="B185" s="208" t="s">
        <v>481</v>
      </c>
      <c r="C185" s="260" t="str">
        <f>IF(VLOOKUP(B185,'Orçamento Detalhado'!$A$11:$I$529,4,)="","",(VLOOKUP(B185,'Orçamento Detalhado'!$A$11:$I$529,4,)))</f>
        <v>Chapisco</v>
      </c>
      <c r="D185" s="261" t="str">
        <f>IF(B185="","",VLOOKUP($B185,'Orçamento Detalhado'!$A$11:$J$529,10,))</f>
        <v/>
      </c>
      <c r="E185" s="262">
        <f t="shared" si="1373"/>
        <v>0</v>
      </c>
      <c r="F185" s="478">
        <v>181</v>
      </c>
      <c r="G185" s="263">
        <f t="shared" ref="G185:G190" si="1816">IFERROR($D185*H185,0)</f>
        <v>0</v>
      </c>
      <c r="H185" s="264"/>
      <c r="I185" s="263">
        <f t="shared" ref="I185:I190" si="1817">IFERROR($D185*J185,0)</f>
        <v>0</v>
      </c>
      <c r="J185" s="474"/>
      <c r="K185" s="263">
        <f t="shared" ref="K185:K190" si="1818">IFERROR($D185*L185,0)</f>
        <v>0</v>
      </c>
      <c r="L185" s="474">
        <v>0</v>
      </c>
      <c r="M185" s="263">
        <f t="shared" ref="M185:M190" si="1819">IFERROR($D185*N185,0)</f>
        <v>0</v>
      </c>
      <c r="N185" s="474">
        <v>0</v>
      </c>
      <c r="O185" s="263">
        <f t="shared" ref="O185:O190" si="1820">IFERROR($D185*P185,0)</f>
        <v>0</v>
      </c>
      <c r="P185" s="474">
        <v>0</v>
      </c>
      <c r="Q185" s="263">
        <f t="shared" ref="Q185:Q190" si="1821">IFERROR($D185*R185,0)</f>
        <v>0</v>
      </c>
      <c r="R185" s="474">
        <v>0</v>
      </c>
      <c r="S185" s="263">
        <f t="shared" ref="S185:S190" si="1822">IFERROR($D185*T185,0)</f>
        <v>0</v>
      </c>
      <c r="T185" s="474">
        <v>0</v>
      </c>
      <c r="U185" s="263">
        <f t="shared" ref="U185:U190" si="1823">IFERROR($D185*V185,0)</f>
        <v>0</v>
      </c>
      <c r="V185" s="474">
        <v>0</v>
      </c>
      <c r="W185" s="263">
        <f t="shared" ref="W185:W190" si="1824">IFERROR($D185*X185,0)</f>
        <v>0</v>
      </c>
      <c r="X185" s="474">
        <v>0</v>
      </c>
      <c r="Y185" s="263">
        <f t="shared" ref="Y185:Y190" si="1825">IFERROR($D185*Z185,0)</f>
        <v>0</v>
      </c>
      <c r="Z185" s="474">
        <v>0</v>
      </c>
      <c r="AA185" s="263">
        <f t="shared" ref="AA185:AA190" si="1826">IFERROR($D185*AB185,0)</f>
        <v>0</v>
      </c>
      <c r="AB185" s="474"/>
      <c r="AC185" s="263">
        <f t="shared" ref="AC185:AC190" si="1827">IFERROR($D185*AD185,0)</f>
        <v>0</v>
      </c>
      <c r="AD185" s="474"/>
      <c r="AE185" s="263">
        <f t="shared" ref="AE185:AE190" si="1828">IFERROR($D185*AF185,0)</f>
        <v>0</v>
      </c>
      <c r="AF185" s="474"/>
      <c r="AG185" s="263">
        <f t="shared" ref="AG185:AG190" si="1829">IFERROR($D185*AH185,0)</f>
        <v>0</v>
      </c>
      <c r="AH185" s="474"/>
      <c r="AI185" s="263">
        <f t="shared" ref="AI185:AI190" si="1830">IFERROR($D185*AJ185,0)</f>
        <v>0</v>
      </c>
      <c r="AJ185" s="474"/>
      <c r="AK185" s="263">
        <f t="shared" ref="AK185:AK190" si="1831">IFERROR($D185*AL185,0)</f>
        <v>0</v>
      </c>
      <c r="AL185" s="474">
        <v>0</v>
      </c>
      <c r="AM185" s="263">
        <f t="shared" ref="AM185:AM190" si="1832">IFERROR($D185*AN185,0)</f>
        <v>0</v>
      </c>
      <c r="AN185" s="474">
        <v>0</v>
      </c>
      <c r="AO185" s="263">
        <f t="shared" ref="AO185:AO190" si="1833">IFERROR($D185*AP185,0)</f>
        <v>0</v>
      </c>
      <c r="AP185" s="474">
        <v>0</v>
      </c>
      <c r="AQ185" s="263">
        <f t="shared" ref="AQ185:AQ190" si="1834">IFERROR($D185*AR185,0)</f>
        <v>0</v>
      </c>
      <c r="AR185" s="474">
        <v>0</v>
      </c>
      <c r="AS185" s="263">
        <f t="shared" ref="AS185:AS190" si="1835">IFERROR($D185*AT185,0)</f>
        <v>0</v>
      </c>
      <c r="AT185" s="474">
        <v>0</v>
      </c>
      <c r="AU185" s="263">
        <f t="shared" ref="AU185:AU190" si="1836">IFERROR($D185*AV185,0)</f>
        <v>0</v>
      </c>
      <c r="AV185" s="474">
        <v>0</v>
      </c>
      <c r="AW185" s="263">
        <f t="shared" ref="AW185:AW190" si="1837">IFERROR($D185*AX185,0)</f>
        <v>0</v>
      </c>
      <c r="AX185" s="474">
        <v>0</v>
      </c>
      <c r="AY185" s="263">
        <f t="shared" ref="AY185:AY190" si="1838">IFERROR($D185*AZ185,0)</f>
        <v>0</v>
      </c>
      <c r="AZ185" s="474">
        <v>0</v>
      </c>
      <c r="BA185" s="263">
        <f t="shared" ref="BA185:BA190" si="1839">IFERROR($D185*BB185,0)</f>
        <v>0</v>
      </c>
      <c r="BB185" s="474">
        <v>0</v>
      </c>
      <c r="BC185" s="263">
        <f t="shared" ref="BC185:BC190" si="1840">IFERROR($D185*BD185,0)</f>
        <v>0</v>
      </c>
      <c r="BD185" s="474">
        <v>0</v>
      </c>
      <c r="BE185" s="263">
        <f t="shared" ref="BE185:BE190" si="1841">IFERROR($D185*BF185,0)</f>
        <v>0</v>
      </c>
      <c r="BF185" s="474">
        <v>0</v>
      </c>
      <c r="BG185" s="263">
        <f t="shared" ref="BG185:BG190" si="1842">IFERROR($D185*BH185,0)</f>
        <v>0</v>
      </c>
      <c r="BH185" s="474">
        <v>0</v>
      </c>
      <c r="BI185" s="263">
        <f t="shared" ref="BI185:BI190" si="1843">IFERROR($D185*BJ185,0)</f>
        <v>0</v>
      </c>
      <c r="BJ185" s="474">
        <v>0</v>
      </c>
      <c r="BK185" s="263">
        <f t="shared" ref="BK185:BK190" si="1844">IFERROR($D185*BL185,0)</f>
        <v>0</v>
      </c>
      <c r="BL185" s="474">
        <v>0</v>
      </c>
      <c r="BM185" s="263">
        <f t="shared" ref="BM185:BM190" si="1845">IFERROR($D185*BN185,0)</f>
        <v>0</v>
      </c>
      <c r="BN185" s="474">
        <v>0</v>
      </c>
      <c r="BO185" s="263">
        <f t="shared" ref="BO185:BO190" si="1846">IFERROR($D185*BP185,0)</f>
        <v>0</v>
      </c>
      <c r="BP185" s="474">
        <v>0</v>
      </c>
      <c r="BQ185" s="476">
        <f t="shared" si="1815"/>
        <v>0</v>
      </c>
      <c r="BR185" s="295">
        <f t="shared" si="1374"/>
        <v>0</v>
      </c>
    </row>
    <row r="186" spans="2:70" ht="18" hidden="1" customHeight="1" outlineLevel="2" thickTop="1" thickBot="1">
      <c r="B186" s="208" t="s">
        <v>482</v>
      </c>
      <c r="C186" s="260" t="str">
        <f>IF(VLOOKUP(B186,'Orçamento Detalhado'!$A$11:$I$529,4,)="","",(VLOOKUP(B186,'Orçamento Detalhado'!$A$11:$I$529,4,)))</f>
        <v>Massa única</v>
      </c>
      <c r="D186" s="261" t="str">
        <f>IF(B186="","",VLOOKUP($B186,'Orçamento Detalhado'!$A$11:$J$529,10,))</f>
        <v/>
      </c>
      <c r="E186" s="262">
        <f t="shared" si="1373"/>
        <v>0</v>
      </c>
      <c r="F186" s="478">
        <v>182</v>
      </c>
      <c r="G186" s="263">
        <f t="shared" si="1816"/>
        <v>0</v>
      </c>
      <c r="H186" s="264"/>
      <c r="I186" s="263">
        <f t="shared" si="1817"/>
        <v>0</v>
      </c>
      <c r="J186" s="474"/>
      <c r="K186" s="263">
        <f t="shared" si="1818"/>
        <v>0</v>
      </c>
      <c r="L186" s="474">
        <v>0</v>
      </c>
      <c r="M186" s="263">
        <f t="shared" si="1819"/>
        <v>0</v>
      </c>
      <c r="N186" s="474">
        <v>0</v>
      </c>
      <c r="O186" s="263">
        <f t="shared" si="1820"/>
        <v>0</v>
      </c>
      <c r="P186" s="474">
        <v>0</v>
      </c>
      <c r="Q186" s="263">
        <f t="shared" si="1821"/>
        <v>0</v>
      </c>
      <c r="R186" s="474">
        <v>0</v>
      </c>
      <c r="S186" s="263">
        <f t="shared" si="1822"/>
        <v>0</v>
      </c>
      <c r="T186" s="474">
        <v>0</v>
      </c>
      <c r="U186" s="263">
        <f t="shared" si="1823"/>
        <v>0</v>
      </c>
      <c r="V186" s="474">
        <v>0</v>
      </c>
      <c r="W186" s="263">
        <f t="shared" si="1824"/>
        <v>0</v>
      </c>
      <c r="X186" s="474">
        <v>0</v>
      </c>
      <c r="Y186" s="263">
        <f t="shared" si="1825"/>
        <v>0</v>
      </c>
      <c r="Z186" s="474">
        <v>0</v>
      </c>
      <c r="AA186" s="263">
        <f t="shared" si="1826"/>
        <v>0</v>
      </c>
      <c r="AB186" s="474"/>
      <c r="AC186" s="263">
        <f t="shared" si="1827"/>
        <v>0</v>
      </c>
      <c r="AD186" s="474"/>
      <c r="AE186" s="263">
        <f t="shared" si="1828"/>
        <v>0</v>
      </c>
      <c r="AF186" s="474"/>
      <c r="AG186" s="263">
        <f t="shared" si="1829"/>
        <v>0</v>
      </c>
      <c r="AH186" s="474"/>
      <c r="AI186" s="263">
        <f t="shared" si="1830"/>
        <v>0</v>
      </c>
      <c r="AJ186" s="474">
        <v>0</v>
      </c>
      <c r="AK186" s="263">
        <f t="shared" si="1831"/>
        <v>0</v>
      </c>
      <c r="AL186" s="474">
        <v>0</v>
      </c>
      <c r="AM186" s="263">
        <f t="shared" si="1832"/>
        <v>0</v>
      </c>
      <c r="AN186" s="474">
        <v>0</v>
      </c>
      <c r="AO186" s="263">
        <f t="shared" si="1833"/>
        <v>0</v>
      </c>
      <c r="AP186" s="474">
        <v>0</v>
      </c>
      <c r="AQ186" s="263">
        <f t="shared" si="1834"/>
        <v>0</v>
      </c>
      <c r="AR186" s="474">
        <v>0</v>
      </c>
      <c r="AS186" s="263">
        <f t="shared" si="1835"/>
        <v>0</v>
      </c>
      <c r="AT186" s="474">
        <v>0</v>
      </c>
      <c r="AU186" s="263">
        <f t="shared" si="1836"/>
        <v>0</v>
      </c>
      <c r="AV186" s="474">
        <v>0</v>
      </c>
      <c r="AW186" s="263">
        <f t="shared" si="1837"/>
        <v>0</v>
      </c>
      <c r="AX186" s="474">
        <v>0</v>
      </c>
      <c r="AY186" s="263">
        <f t="shared" si="1838"/>
        <v>0</v>
      </c>
      <c r="AZ186" s="474">
        <v>0</v>
      </c>
      <c r="BA186" s="263">
        <f t="shared" si="1839"/>
        <v>0</v>
      </c>
      <c r="BB186" s="474">
        <v>0</v>
      </c>
      <c r="BC186" s="263">
        <f t="shared" si="1840"/>
        <v>0</v>
      </c>
      <c r="BD186" s="474">
        <v>0</v>
      </c>
      <c r="BE186" s="263">
        <f t="shared" si="1841"/>
        <v>0</v>
      </c>
      <c r="BF186" s="474">
        <v>0</v>
      </c>
      <c r="BG186" s="263">
        <f t="shared" si="1842"/>
        <v>0</v>
      </c>
      <c r="BH186" s="474">
        <v>0</v>
      </c>
      <c r="BI186" s="263">
        <f t="shared" si="1843"/>
        <v>0</v>
      </c>
      <c r="BJ186" s="474">
        <v>0</v>
      </c>
      <c r="BK186" s="263">
        <f t="shared" si="1844"/>
        <v>0</v>
      </c>
      <c r="BL186" s="474">
        <v>0</v>
      </c>
      <c r="BM186" s="263">
        <f t="shared" si="1845"/>
        <v>0</v>
      </c>
      <c r="BN186" s="474">
        <v>0</v>
      </c>
      <c r="BO186" s="263">
        <f t="shared" si="1846"/>
        <v>0</v>
      </c>
      <c r="BP186" s="474">
        <v>0</v>
      </c>
      <c r="BQ186" s="476">
        <f t="shared" si="1815"/>
        <v>0</v>
      </c>
      <c r="BR186" s="295">
        <f t="shared" si="1374"/>
        <v>0</v>
      </c>
    </row>
    <row r="187" spans="2:70" ht="18" hidden="1" customHeight="1" outlineLevel="2" thickTop="1" thickBot="1">
      <c r="B187" s="208" t="s">
        <v>483</v>
      </c>
      <c r="C187" s="260" t="str">
        <f>IF(VLOOKUP(B187,'Orçamento Detalhado'!$A$11:$I$529,4,)="","",(VLOOKUP(B187,'Orçamento Detalhado'!$A$11:$I$529,4,)))</f>
        <v>Ceramica</v>
      </c>
      <c r="D187" s="261" t="str">
        <f>IF(B187="","",VLOOKUP($B187,'Orçamento Detalhado'!$A$11:$J$529,10,))</f>
        <v/>
      </c>
      <c r="E187" s="262">
        <f t="shared" si="1373"/>
        <v>0</v>
      </c>
      <c r="F187" s="478">
        <v>183</v>
      </c>
      <c r="G187" s="263">
        <f t="shared" si="1816"/>
        <v>0</v>
      </c>
      <c r="H187" s="264"/>
      <c r="I187" s="263">
        <f t="shared" si="1817"/>
        <v>0</v>
      </c>
      <c r="J187" s="474"/>
      <c r="K187" s="263">
        <f t="shared" si="1818"/>
        <v>0</v>
      </c>
      <c r="L187" s="474">
        <v>0</v>
      </c>
      <c r="M187" s="263">
        <f t="shared" si="1819"/>
        <v>0</v>
      </c>
      <c r="N187" s="474">
        <v>0</v>
      </c>
      <c r="O187" s="263">
        <f t="shared" si="1820"/>
        <v>0</v>
      </c>
      <c r="P187" s="474">
        <v>0</v>
      </c>
      <c r="Q187" s="263">
        <f t="shared" si="1821"/>
        <v>0</v>
      </c>
      <c r="R187" s="474">
        <v>0</v>
      </c>
      <c r="S187" s="263">
        <f t="shared" si="1822"/>
        <v>0</v>
      </c>
      <c r="T187" s="474">
        <v>0</v>
      </c>
      <c r="U187" s="263">
        <f t="shared" si="1823"/>
        <v>0</v>
      </c>
      <c r="V187" s="474">
        <v>0</v>
      </c>
      <c r="W187" s="263">
        <f t="shared" si="1824"/>
        <v>0</v>
      </c>
      <c r="X187" s="474">
        <v>0</v>
      </c>
      <c r="Y187" s="263">
        <f t="shared" si="1825"/>
        <v>0</v>
      </c>
      <c r="Z187" s="474">
        <v>0</v>
      </c>
      <c r="AA187" s="263">
        <f t="shared" si="1826"/>
        <v>0</v>
      </c>
      <c r="AB187" s="474"/>
      <c r="AC187" s="263">
        <f t="shared" si="1827"/>
        <v>0</v>
      </c>
      <c r="AD187" s="474"/>
      <c r="AE187" s="263">
        <f t="shared" si="1828"/>
        <v>0</v>
      </c>
      <c r="AF187" s="474"/>
      <c r="AG187" s="263">
        <f t="shared" si="1829"/>
        <v>0</v>
      </c>
      <c r="AH187" s="474"/>
      <c r="AI187" s="263">
        <f t="shared" si="1830"/>
        <v>0</v>
      </c>
      <c r="AJ187" s="474">
        <v>0</v>
      </c>
      <c r="AK187" s="263">
        <f t="shared" si="1831"/>
        <v>0</v>
      </c>
      <c r="AL187" s="474">
        <v>0</v>
      </c>
      <c r="AM187" s="263">
        <f t="shared" si="1832"/>
        <v>0</v>
      </c>
      <c r="AN187" s="474">
        <v>0</v>
      </c>
      <c r="AO187" s="263">
        <f t="shared" si="1833"/>
        <v>0</v>
      </c>
      <c r="AP187" s="474">
        <v>0</v>
      </c>
      <c r="AQ187" s="263">
        <f t="shared" si="1834"/>
        <v>0</v>
      </c>
      <c r="AR187" s="474">
        <v>0</v>
      </c>
      <c r="AS187" s="263">
        <f t="shared" si="1835"/>
        <v>0</v>
      </c>
      <c r="AT187" s="474">
        <v>0</v>
      </c>
      <c r="AU187" s="263">
        <f t="shared" si="1836"/>
        <v>0</v>
      </c>
      <c r="AV187" s="474">
        <v>0</v>
      </c>
      <c r="AW187" s="263">
        <f t="shared" si="1837"/>
        <v>0</v>
      </c>
      <c r="AX187" s="474">
        <v>0</v>
      </c>
      <c r="AY187" s="263">
        <f t="shared" si="1838"/>
        <v>0</v>
      </c>
      <c r="AZ187" s="474">
        <v>0</v>
      </c>
      <c r="BA187" s="263">
        <f t="shared" si="1839"/>
        <v>0</v>
      </c>
      <c r="BB187" s="474">
        <v>0</v>
      </c>
      <c r="BC187" s="263">
        <f t="shared" si="1840"/>
        <v>0</v>
      </c>
      <c r="BD187" s="474">
        <v>0</v>
      </c>
      <c r="BE187" s="263">
        <f t="shared" si="1841"/>
        <v>0</v>
      </c>
      <c r="BF187" s="474">
        <v>0</v>
      </c>
      <c r="BG187" s="263">
        <f t="shared" si="1842"/>
        <v>0</v>
      </c>
      <c r="BH187" s="474">
        <v>0</v>
      </c>
      <c r="BI187" s="263">
        <f t="shared" si="1843"/>
        <v>0</v>
      </c>
      <c r="BJ187" s="474">
        <v>0</v>
      </c>
      <c r="BK187" s="263">
        <f t="shared" si="1844"/>
        <v>0</v>
      </c>
      <c r="BL187" s="474">
        <v>0</v>
      </c>
      <c r="BM187" s="263">
        <f t="shared" si="1845"/>
        <v>0</v>
      </c>
      <c r="BN187" s="474">
        <v>0</v>
      </c>
      <c r="BO187" s="263">
        <f t="shared" si="1846"/>
        <v>0</v>
      </c>
      <c r="BP187" s="474">
        <v>0</v>
      </c>
      <c r="BQ187" s="476">
        <f t="shared" si="1815"/>
        <v>0</v>
      </c>
      <c r="BR187" s="295">
        <f t="shared" si="1374"/>
        <v>0</v>
      </c>
    </row>
    <row r="188" spans="2:70" ht="18" hidden="1" customHeight="1" outlineLevel="2" thickTop="1" thickBot="1">
      <c r="B188" s="208" t="s">
        <v>485</v>
      </c>
      <c r="C188" s="260" t="str">
        <f>IF(VLOOKUP(B188,'Orçamento Detalhado'!$A$11:$I$529,4,)="","",(VLOOKUP(B188,'Orçamento Detalhado'!$A$11:$I$529,4,)))</f>
        <v>Monocapa</v>
      </c>
      <c r="D188" s="261" t="str">
        <f>IF(B188="","",VLOOKUP($B188,'Orçamento Detalhado'!$A$11:$J$529,10,))</f>
        <v/>
      </c>
      <c r="E188" s="262">
        <f t="shared" si="1373"/>
        <v>0</v>
      </c>
      <c r="F188" s="478">
        <v>184</v>
      </c>
      <c r="G188" s="263">
        <f t="shared" si="1816"/>
        <v>0</v>
      </c>
      <c r="H188" s="264"/>
      <c r="I188" s="263">
        <f t="shared" si="1817"/>
        <v>0</v>
      </c>
      <c r="J188" s="474"/>
      <c r="K188" s="263">
        <f t="shared" si="1818"/>
        <v>0</v>
      </c>
      <c r="L188" s="474">
        <v>0</v>
      </c>
      <c r="M188" s="263">
        <f t="shared" si="1819"/>
        <v>0</v>
      </c>
      <c r="N188" s="474">
        <v>0</v>
      </c>
      <c r="O188" s="263">
        <f t="shared" si="1820"/>
        <v>0</v>
      </c>
      <c r="P188" s="474">
        <v>0</v>
      </c>
      <c r="Q188" s="263">
        <f t="shared" si="1821"/>
        <v>0</v>
      </c>
      <c r="R188" s="474">
        <v>0</v>
      </c>
      <c r="S188" s="263">
        <f t="shared" si="1822"/>
        <v>0</v>
      </c>
      <c r="T188" s="474">
        <v>0</v>
      </c>
      <c r="U188" s="263">
        <f t="shared" si="1823"/>
        <v>0</v>
      </c>
      <c r="V188" s="474">
        <v>0</v>
      </c>
      <c r="W188" s="263">
        <f t="shared" si="1824"/>
        <v>0</v>
      </c>
      <c r="X188" s="474">
        <v>0</v>
      </c>
      <c r="Y188" s="263">
        <f t="shared" si="1825"/>
        <v>0</v>
      </c>
      <c r="Z188" s="474">
        <v>0</v>
      </c>
      <c r="AA188" s="263">
        <f t="shared" si="1826"/>
        <v>0</v>
      </c>
      <c r="AB188" s="474"/>
      <c r="AC188" s="263">
        <f t="shared" si="1827"/>
        <v>0</v>
      </c>
      <c r="AD188" s="474"/>
      <c r="AE188" s="263">
        <f t="shared" si="1828"/>
        <v>0</v>
      </c>
      <c r="AF188" s="474"/>
      <c r="AG188" s="263">
        <f t="shared" si="1829"/>
        <v>0</v>
      </c>
      <c r="AH188" s="474"/>
      <c r="AI188" s="263">
        <f t="shared" si="1830"/>
        <v>0</v>
      </c>
      <c r="AJ188" s="474">
        <v>0</v>
      </c>
      <c r="AK188" s="263">
        <f t="shared" si="1831"/>
        <v>0</v>
      </c>
      <c r="AL188" s="474">
        <v>0</v>
      </c>
      <c r="AM188" s="263">
        <f t="shared" si="1832"/>
        <v>0</v>
      </c>
      <c r="AN188" s="474">
        <v>0</v>
      </c>
      <c r="AO188" s="263">
        <f t="shared" si="1833"/>
        <v>0</v>
      </c>
      <c r="AP188" s="474">
        <v>0</v>
      </c>
      <c r="AQ188" s="263">
        <f t="shared" si="1834"/>
        <v>0</v>
      </c>
      <c r="AR188" s="474">
        <v>0</v>
      </c>
      <c r="AS188" s="263">
        <f t="shared" si="1835"/>
        <v>0</v>
      </c>
      <c r="AT188" s="474">
        <v>0</v>
      </c>
      <c r="AU188" s="263">
        <f t="shared" si="1836"/>
        <v>0</v>
      </c>
      <c r="AV188" s="474">
        <v>0</v>
      </c>
      <c r="AW188" s="263">
        <f t="shared" si="1837"/>
        <v>0</v>
      </c>
      <c r="AX188" s="474">
        <v>0</v>
      </c>
      <c r="AY188" s="263">
        <f t="shared" si="1838"/>
        <v>0</v>
      </c>
      <c r="AZ188" s="474">
        <v>0</v>
      </c>
      <c r="BA188" s="263">
        <f t="shared" si="1839"/>
        <v>0</v>
      </c>
      <c r="BB188" s="474">
        <v>0</v>
      </c>
      <c r="BC188" s="263">
        <f t="shared" si="1840"/>
        <v>0</v>
      </c>
      <c r="BD188" s="474">
        <v>0</v>
      </c>
      <c r="BE188" s="263">
        <f t="shared" si="1841"/>
        <v>0</v>
      </c>
      <c r="BF188" s="474">
        <v>0</v>
      </c>
      <c r="BG188" s="263">
        <f t="shared" si="1842"/>
        <v>0</v>
      </c>
      <c r="BH188" s="474">
        <v>0</v>
      </c>
      <c r="BI188" s="263">
        <f t="shared" si="1843"/>
        <v>0</v>
      </c>
      <c r="BJ188" s="474">
        <v>0</v>
      </c>
      <c r="BK188" s="263">
        <f t="shared" si="1844"/>
        <v>0</v>
      </c>
      <c r="BL188" s="474">
        <v>0</v>
      </c>
      <c r="BM188" s="263">
        <f t="shared" si="1845"/>
        <v>0</v>
      </c>
      <c r="BN188" s="474">
        <v>0</v>
      </c>
      <c r="BO188" s="263">
        <f t="shared" si="1846"/>
        <v>0</v>
      </c>
      <c r="BP188" s="474">
        <v>0</v>
      </c>
      <c r="BQ188" s="476">
        <f t="shared" si="1815"/>
        <v>0</v>
      </c>
      <c r="BR188" s="295">
        <f t="shared" si="1374"/>
        <v>0</v>
      </c>
    </row>
    <row r="189" spans="2:70" ht="18" hidden="1" customHeight="1" outlineLevel="2" thickTop="1" thickBot="1">
      <c r="B189" s="208" t="s">
        <v>487</v>
      </c>
      <c r="C189" s="260" t="str">
        <f>IF(VLOOKUP(B189,'Orçamento Detalhado'!$A$11:$I$529,4,)="","",(VLOOKUP(B189,'Orçamento Detalhado'!$A$11:$I$529,4,)))</f>
        <v>Tela fachadeira</v>
      </c>
      <c r="D189" s="261" t="str">
        <f>IF(B189="","",VLOOKUP($B189,'Orçamento Detalhado'!$A$11:$J$529,10,))</f>
        <v/>
      </c>
      <c r="E189" s="262">
        <f t="shared" si="1373"/>
        <v>0</v>
      </c>
      <c r="F189" s="478">
        <v>185</v>
      </c>
      <c r="G189" s="263">
        <f t="shared" si="1816"/>
        <v>0</v>
      </c>
      <c r="H189" s="264"/>
      <c r="I189" s="263">
        <f t="shared" si="1817"/>
        <v>0</v>
      </c>
      <c r="J189" s="474"/>
      <c r="K189" s="263">
        <f t="shared" si="1818"/>
        <v>0</v>
      </c>
      <c r="L189" s="474">
        <v>0</v>
      </c>
      <c r="M189" s="263">
        <f t="shared" si="1819"/>
        <v>0</v>
      </c>
      <c r="N189" s="474">
        <v>0</v>
      </c>
      <c r="O189" s="263">
        <f t="shared" si="1820"/>
        <v>0</v>
      </c>
      <c r="P189" s="474">
        <v>0</v>
      </c>
      <c r="Q189" s="263">
        <f t="shared" si="1821"/>
        <v>0</v>
      </c>
      <c r="R189" s="474">
        <v>0</v>
      </c>
      <c r="S189" s="263">
        <f t="shared" si="1822"/>
        <v>0</v>
      </c>
      <c r="T189" s="474">
        <v>0</v>
      </c>
      <c r="U189" s="263">
        <f t="shared" si="1823"/>
        <v>0</v>
      </c>
      <c r="V189" s="474">
        <v>0</v>
      </c>
      <c r="W189" s="263">
        <f t="shared" si="1824"/>
        <v>0</v>
      </c>
      <c r="X189" s="474">
        <v>0</v>
      </c>
      <c r="Y189" s="263">
        <f t="shared" si="1825"/>
        <v>0</v>
      </c>
      <c r="Z189" s="474">
        <v>0</v>
      </c>
      <c r="AA189" s="263">
        <f t="shared" si="1826"/>
        <v>0</v>
      </c>
      <c r="AB189" s="474"/>
      <c r="AC189" s="263">
        <f t="shared" si="1827"/>
        <v>0</v>
      </c>
      <c r="AD189" s="474"/>
      <c r="AE189" s="263">
        <f t="shared" si="1828"/>
        <v>0</v>
      </c>
      <c r="AF189" s="474"/>
      <c r="AG189" s="263">
        <f t="shared" si="1829"/>
        <v>0</v>
      </c>
      <c r="AH189" s="474"/>
      <c r="AI189" s="263">
        <f t="shared" si="1830"/>
        <v>0</v>
      </c>
      <c r="AJ189" s="474">
        <v>0</v>
      </c>
      <c r="AK189" s="263">
        <f t="shared" si="1831"/>
        <v>0</v>
      </c>
      <c r="AL189" s="474">
        <v>0</v>
      </c>
      <c r="AM189" s="263">
        <f t="shared" si="1832"/>
        <v>0</v>
      </c>
      <c r="AN189" s="474">
        <v>0</v>
      </c>
      <c r="AO189" s="263">
        <f t="shared" si="1833"/>
        <v>0</v>
      </c>
      <c r="AP189" s="474">
        <v>0</v>
      </c>
      <c r="AQ189" s="263">
        <f t="shared" si="1834"/>
        <v>0</v>
      </c>
      <c r="AR189" s="474">
        <v>0</v>
      </c>
      <c r="AS189" s="263">
        <f t="shared" si="1835"/>
        <v>0</v>
      </c>
      <c r="AT189" s="474">
        <v>0</v>
      </c>
      <c r="AU189" s="263">
        <f t="shared" si="1836"/>
        <v>0</v>
      </c>
      <c r="AV189" s="474">
        <v>0</v>
      </c>
      <c r="AW189" s="263">
        <f t="shared" si="1837"/>
        <v>0</v>
      </c>
      <c r="AX189" s="474">
        <v>0</v>
      </c>
      <c r="AY189" s="263">
        <f t="shared" si="1838"/>
        <v>0</v>
      </c>
      <c r="AZ189" s="474">
        <v>0</v>
      </c>
      <c r="BA189" s="263">
        <f t="shared" si="1839"/>
        <v>0</v>
      </c>
      <c r="BB189" s="474">
        <v>0</v>
      </c>
      <c r="BC189" s="263">
        <f t="shared" si="1840"/>
        <v>0</v>
      </c>
      <c r="BD189" s="474">
        <v>0</v>
      </c>
      <c r="BE189" s="263">
        <f t="shared" si="1841"/>
        <v>0</v>
      </c>
      <c r="BF189" s="474">
        <v>0</v>
      </c>
      <c r="BG189" s="263">
        <f t="shared" si="1842"/>
        <v>0</v>
      </c>
      <c r="BH189" s="474">
        <v>0</v>
      </c>
      <c r="BI189" s="263">
        <f t="shared" si="1843"/>
        <v>0</v>
      </c>
      <c r="BJ189" s="474">
        <v>0</v>
      </c>
      <c r="BK189" s="263">
        <f t="shared" si="1844"/>
        <v>0</v>
      </c>
      <c r="BL189" s="474">
        <v>0</v>
      </c>
      <c r="BM189" s="263">
        <f t="shared" si="1845"/>
        <v>0</v>
      </c>
      <c r="BN189" s="474">
        <v>0</v>
      </c>
      <c r="BO189" s="263">
        <f t="shared" si="1846"/>
        <v>0</v>
      </c>
      <c r="BP189" s="474">
        <v>0</v>
      </c>
      <c r="BQ189" s="476">
        <f t="shared" si="1815"/>
        <v>0</v>
      </c>
      <c r="BR189" s="295">
        <f t="shared" si="1374"/>
        <v>0</v>
      </c>
    </row>
    <row r="190" spans="2:70" ht="18" hidden="1" customHeight="1" outlineLevel="2" thickTop="1" thickBot="1">
      <c r="B190" s="208" t="s">
        <v>489</v>
      </c>
      <c r="C190" s="260" t="str">
        <f>IF(VLOOKUP(B190,'Orçamento Detalhado'!$A$11:$I$529,4,)="","",(VLOOKUP(B190,'Orçamento Detalhado'!$A$11:$I$529,4,)))</f>
        <v/>
      </c>
      <c r="D190" s="261" t="str">
        <f>IF(B190="","",VLOOKUP($B190,'Orçamento Detalhado'!$A$11:$J$529,10,))</f>
        <v/>
      </c>
      <c r="E190" s="262">
        <f t="shared" si="1373"/>
        <v>0</v>
      </c>
      <c r="F190" s="478">
        <v>186</v>
      </c>
      <c r="G190" s="263">
        <f t="shared" si="1816"/>
        <v>0</v>
      </c>
      <c r="H190" s="264"/>
      <c r="I190" s="263">
        <f t="shared" si="1817"/>
        <v>0</v>
      </c>
      <c r="J190" s="474"/>
      <c r="K190" s="263">
        <f t="shared" si="1818"/>
        <v>0</v>
      </c>
      <c r="L190" s="474">
        <v>0</v>
      </c>
      <c r="M190" s="263">
        <f t="shared" si="1819"/>
        <v>0</v>
      </c>
      <c r="N190" s="474">
        <v>0</v>
      </c>
      <c r="O190" s="263">
        <f t="shared" si="1820"/>
        <v>0</v>
      </c>
      <c r="P190" s="474">
        <v>0</v>
      </c>
      <c r="Q190" s="263">
        <f t="shared" si="1821"/>
        <v>0</v>
      </c>
      <c r="R190" s="474">
        <v>0</v>
      </c>
      <c r="S190" s="263">
        <f t="shared" si="1822"/>
        <v>0</v>
      </c>
      <c r="T190" s="474">
        <v>0</v>
      </c>
      <c r="U190" s="263">
        <f t="shared" si="1823"/>
        <v>0</v>
      </c>
      <c r="V190" s="474">
        <v>0</v>
      </c>
      <c r="W190" s="263">
        <f t="shared" si="1824"/>
        <v>0</v>
      </c>
      <c r="X190" s="474">
        <v>0</v>
      </c>
      <c r="Y190" s="263">
        <f t="shared" si="1825"/>
        <v>0</v>
      </c>
      <c r="Z190" s="474">
        <v>0</v>
      </c>
      <c r="AA190" s="263">
        <f t="shared" si="1826"/>
        <v>0</v>
      </c>
      <c r="AB190" s="474"/>
      <c r="AC190" s="263">
        <f t="shared" si="1827"/>
        <v>0</v>
      </c>
      <c r="AD190" s="474"/>
      <c r="AE190" s="263">
        <f t="shared" si="1828"/>
        <v>0</v>
      </c>
      <c r="AF190" s="474"/>
      <c r="AG190" s="263">
        <f t="shared" si="1829"/>
        <v>0</v>
      </c>
      <c r="AH190" s="474"/>
      <c r="AI190" s="263">
        <f t="shared" si="1830"/>
        <v>0</v>
      </c>
      <c r="AJ190" s="474">
        <v>0</v>
      </c>
      <c r="AK190" s="263">
        <f t="shared" si="1831"/>
        <v>0</v>
      </c>
      <c r="AL190" s="474">
        <v>0</v>
      </c>
      <c r="AM190" s="263">
        <f t="shared" si="1832"/>
        <v>0</v>
      </c>
      <c r="AN190" s="474">
        <v>0</v>
      </c>
      <c r="AO190" s="263">
        <f t="shared" si="1833"/>
        <v>0</v>
      </c>
      <c r="AP190" s="474">
        <v>0</v>
      </c>
      <c r="AQ190" s="263">
        <f t="shared" si="1834"/>
        <v>0</v>
      </c>
      <c r="AR190" s="474">
        <v>0</v>
      </c>
      <c r="AS190" s="263">
        <f t="shared" si="1835"/>
        <v>0</v>
      </c>
      <c r="AT190" s="474">
        <v>0</v>
      </c>
      <c r="AU190" s="263">
        <f t="shared" si="1836"/>
        <v>0</v>
      </c>
      <c r="AV190" s="474">
        <v>0</v>
      </c>
      <c r="AW190" s="263">
        <f t="shared" si="1837"/>
        <v>0</v>
      </c>
      <c r="AX190" s="474">
        <v>0</v>
      </c>
      <c r="AY190" s="263">
        <f t="shared" si="1838"/>
        <v>0</v>
      </c>
      <c r="AZ190" s="474">
        <v>0</v>
      </c>
      <c r="BA190" s="263">
        <f t="shared" si="1839"/>
        <v>0</v>
      </c>
      <c r="BB190" s="474">
        <v>0</v>
      </c>
      <c r="BC190" s="263">
        <f t="shared" si="1840"/>
        <v>0</v>
      </c>
      <c r="BD190" s="474">
        <v>0</v>
      </c>
      <c r="BE190" s="263">
        <f t="shared" si="1841"/>
        <v>0</v>
      </c>
      <c r="BF190" s="474">
        <v>0</v>
      </c>
      <c r="BG190" s="263">
        <f t="shared" si="1842"/>
        <v>0</v>
      </c>
      <c r="BH190" s="474">
        <v>0</v>
      </c>
      <c r="BI190" s="263">
        <f t="shared" si="1843"/>
        <v>0</v>
      </c>
      <c r="BJ190" s="474">
        <v>0</v>
      </c>
      <c r="BK190" s="263">
        <f t="shared" si="1844"/>
        <v>0</v>
      </c>
      <c r="BL190" s="474">
        <v>0</v>
      </c>
      <c r="BM190" s="263">
        <f t="shared" si="1845"/>
        <v>0</v>
      </c>
      <c r="BN190" s="474">
        <v>0</v>
      </c>
      <c r="BO190" s="263">
        <f t="shared" si="1846"/>
        <v>0</v>
      </c>
      <c r="BP190" s="474">
        <v>0</v>
      </c>
      <c r="BQ190" s="476">
        <f t="shared" si="1815"/>
        <v>0</v>
      </c>
      <c r="BR190" s="295">
        <f t="shared" si="1374"/>
        <v>0</v>
      </c>
    </row>
    <row r="191" spans="2:70" ht="18" hidden="1" customHeight="1" outlineLevel="2" thickTop="1" thickBot="1">
      <c r="B191" s="208" t="s">
        <v>490</v>
      </c>
      <c r="C191" s="260" t="str">
        <f>IF(VLOOKUP(B191,'Orçamento Detalhado'!$A$11:$I$529,4,)="","",(VLOOKUP(B191,'Orçamento Detalhado'!$A$11:$I$529,4,)))</f>
        <v/>
      </c>
      <c r="D191" s="261" t="str">
        <f>IF(B191="","",VLOOKUP($B191,'Orçamento Detalhado'!$A$11:$J$529,10,))</f>
        <v/>
      </c>
      <c r="E191" s="262">
        <f t="shared" si="1373"/>
        <v>0</v>
      </c>
      <c r="F191" s="478">
        <v>187</v>
      </c>
      <c r="G191" s="263">
        <f t="shared" ref="G191:G192" si="1847">IFERROR($D191*H191,0)</f>
        <v>0</v>
      </c>
      <c r="H191" s="264"/>
      <c r="I191" s="263">
        <f t="shared" ref="I191:I192" si="1848">IFERROR($D191*J191,0)</f>
        <v>0</v>
      </c>
      <c r="J191" s="474"/>
      <c r="K191" s="263">
        <f t="shared" ref="K191:K192" si="1849">IFERROR($D191*L191,0)</f>
        <v>0</v>
      </c>
      <c r="L191" s="474">
        <v>0</v>
      </c>
      <c r="M191" s="263">
        <f t="shared" ref="M191:M192" si="1850">IFERROR($D191*N191,0)</f>
        <v>0</v>
      </c>
      <c r="N191" s="474">
        <v>0</v>
      </c>
      <c r="O191" s="263">
        <f t="shared" ref="O191:O192" si="1851">IFERROR($D191*P191,0)</f>
        <v>0</v>
      </c>
      <c r="P191" s="474">
        <v>0</v>
      </c>
      <c r="Q191" s="263">
        <f t="shared" ref="Q191:Q192" si="1852">IFERROR($D191*R191,0)</f>
        <v>0</v>
      </c>
      <c r="R191" s="474">
        <v>0</v>
      </c>
      <c r="S191" s="263">
        <f t="shared" ref="S191:S192" si="1853">IFERROR($D191*T191,0)</f>
        <v>0</v>
      </c>
      <c r="T191" s="474">
        <v>0</v>
      </c>
      <c r="U191" s="263">
        <f t="shared" ref="U191:U192" si="1854">IFERROR($D191*V191,0)</f>
        <v>0</v>
      </c>
      <c r="V191" s="474">
        <v>0</v>
      </c>
      <c r="W191" s="263">
        <f t="shared" ref="W191:W192" si="1855">IFERROR($D191*X191,0)</f>
        <v>0</v>
      </c>
      <c r="X191" s="474">
        <v>0</v>
      </c>
      <c r="Y191" s="263">
        <f t="shared" ref="Y191:Y192" si="1856">IFERROR($D191*Z191,0)</f>
        <v>0</v>
      </c>
      <c r="Z191" s="474">
        <v>0</v>
      </c>
      <c r="AA191" s="263">
        <f t="shared" ref="AA191:AA192" si="1857">IFERROR($D191*AB191,0)</f>
        <v>0</v>
      </c>
      <c r="AB191" s="474"/>
      <c r="AC191" s="263">
        <f t="shared" ref="AC191:AC192" si="1858">IFERROR($D191*AD191,0)</f>
        <v>0</v>
      </c>
      <c r="AD191" s="474"/>
      <c r="AE191" s="263">
        <f t="shared" ref="AE191:AE192" si="1859">IFERROR($D191*AF191,0)</f>
        <v>0</v>
      </c>
      <c r="AF191" s="474"/>
      <c r="AG191" s="263">
        <f t="shared" ref="AG191:AG192" si="1860">IFERROR($D191*AH191,0)</f>
        <v>0</v>
      </c>
      <c r="AH191" s="474"/>
      <c r="AI191" s="263">
        <f t="shared" ref="AI191:AI192" si="1861">IFERROR($D191*AJ191,0)</f>
        <v>0</v>
      </c>
      <c r="AJ191" s="474">
        <v>0</v>
      </c>
      <c r="AK191" s="263">
        <f t="shared" ref="AK191:AK192" si="1862">IFERROR($D191*AL191,0)</f>
        <v>0</v>
      </c>
      <c r="AL191" s="474">
        <v>0</v>
      </c>
      <c r="AM191" s="263">
        <f t="shared" ref="AM191:AM192" si="1863">IFERROR($D191*AN191,0)</f>
        <v>0</v>
      </c>
      <c r="AN191" s="474">
        <v>0</v>
      </c>
      <c r="AO191" s="263">
        <f t="shared" ref="AO191:AO192" si="1864">IFERROR($D191*AP191,0)</f>
        <v>0</v>
      </c>
      <c r="AP191" s="474">
        <v>0</v>
      </c>
      <c r="AQ191" s="263">
        <f t="shared" ref="AQ191:AQ192" si="1865">IFERROR($D191*AR191,0)</f>
        <v>0</v>
      </c>
      <c r="AR191" s="474">
        <v>0</v>
      </c>
      <c r="AS191" s="263">
        <f t="shared" ref="AS191:AS192" si="1866">IFERROR($D191*AT191,0)</f>
        <v>0</v>
      </c>
      <c r="AT191" s="474">
        <v>0</v>
      </c>
      <c r="AU191" s="263">
        <f t="shared" ref="AU191:AU192" si="1867">IFERROR($D191*AV191,0)</f>
        <v>0</v>
      </c>
      <c r="AV191" s="474">
        <v>0</v>
      </c>
      <c r="AW191" s="263">
        <f t="shared" ref="AW191:AW192" si="1868">IFERROR($D191*AX191,0)</f>
        <v>0</v>
      </c>
      <c r="AX191" s="474">
        <v>0</v>
      </c>
      <c r="AY191" s="263">
        <f t="shared" ref="AY191:AY192" si="1869">IFERROR($D191*AZ191,0)</f>
        <v>0</v>
      </c>
      <c r="AZ191" s="474">
        <v>0</v>
      </c>
      <c r="BA191" s="263">
        <f t="shared" ref="BA191:BA192" si="1870">IFERROR($D191*BB191,0)</f>
        <v>0</v>
      </c>
      <c r="BB191" s="474">
        <v>0</v>
      </c>
      <c r="BC191" s="263">
        <f t="shared" ref="BC191:BC192" si="1871">IFERROR($D191*BD191,0)</f>
        <v>0</v>
      </c>
      <c r="BD191" s="474">
        <v>0</v>
      </c>
      <c r="BE191" s="263">
        <f t="shared" ref="BE191:BE192" si="1872">IFERROR($D191*BF191,0)</f>
        <v>0</v>
      </c>
      <c r="BF191" s="474">
        <v>0</v>
      </c>
      <c r="BG191" s="263">
        <f t="shared" ref="BG191:BG192" si="1873">IFERROR($D191*BH191,0)</f>
        <v>0</v>
      </c>
      <c r="BH191" s="474">
        <v>0</v>
      </c>
      <c r="BI191" s="263">
        <f t="shared" ref="BI191:BI192" si="1874">IFERROR($D191*BJ191,0)</f>
        <v>0</v>
      </c>
      <c r="BJ191" s="474">
        <v>0</v>
      </c>
      <c r="BK191" s="263">
        <f t="shared" ref="BK191:BK192" si="1875">IFERROR($D191*BL191,0)</f>
        <v>0</v>
      </c>
      <c r="BL191" s="474">
        <v>0</v>
      </c>
      <c r="BM191" s="263">
        <f t="shared" ref="BM191:BM192" si="1876">IFERROR($D191*BN191,0)</f>
        <v>0</v>
      </c>
      <c r="BN191" s="474">
        <v>0</v>
      </c>
      <c r="BO191" s="263">
        <f t="shared" ref="BO191:BO192" si="1877">IFERROR($D191*BP191,0)</f>
        <v>0</v>
      </c>
      <c r="BP191" s="474">
        <v>0</v>
      </c>
      <c r="BQ191" s="476">
        <f t="shared" ref="BQ191:BQ192" si="1878">SUM(BN191,BL191,BJ191,BH191,BF191,BD191,BB191,AZ191,AX191,AV191,AT191,AR191,AP191,AN191,AL191,AJ191,AH191,AF191,AD191,AB191,Z191,X191,V191,T191,R191,P191,N191,L191,J191,H191,BP191)</f>
        <v>0</v>
      </c>
      <c r="BR191" s="295">
        <f t="shared" si="1374"/>
        <v>0</v>
      </c>
    </row>
    <row r="192" spans="2:70" ht="18" hidden="1" customHeight="1" outlineLevel="2" thickTop="1" thickBot="1">
      <c r="B192" s="208" t="s">
        <v>491</v>
      </c>
      <c r="C192" s="260" t="str">
        <f>IF(VLOOKUP(B192,'Orçamento Detalhado'!$A$11:$I$529,4,)="","",(VLOOKUP(B192,'Orçamento Detalhado'!$A$11:$I$529,4,)))</f>
        <v/>
      </c>
      <c r="D192" s="261" t="str">
        <f>IF(B192="","",VLOOKUP($B192,'Orçamento Detalhado'!$A$11:$J$529,10,))</f>
        <v/>
      </c>
      <c r="E192" s="262">
        <f t="shared" si="1373"/>
        <v>0</v>
      </c>
      <c r="F192" s="478">
        <v>188</v>
      </c>
      <c r="G192" s="263">
        <f t="shared" si="1847"/>
        <v>0</v>
      </c>
      <c r="H192" s="264"/>
      <c r="I192" s="263">
        <f t="shared" si="1848"/>
        <v>0</v>
      </c>
      <c r="J192" s="474"/>
      <c r="K192" s="263">
        <f t="shared" si="1849"/>
        <v>0</v>
      </c>
      <c r="L192" s="474">
        <v>0</v>
      </c>
      <c r="M192" s="263">
        <f t="shared" si="1850"/>
        <v>0</v>
      </c>
      <c r="N192" s="474">
        <v>0</v>
      </c>
      <c r="O192" s="263">
        <f t="shared" si="1851"/>
        <v>0</v>
      </c>
      <c r="P192" s="474">
        <v>0</v>
      </c>
      <c r="Q192" s="263">
        <f t="shared" si="1852"/>
        <v>0</v>
      </c>
      <c r="R192" s="474">
        <v>0</v>
      </c>
      <c r="S192" s="263">
        <f t="shared" si="1853"/>
        <v>0</v>
      </c>
      <c r="T192" s="474">
        <v>0</v>
      </c>
      <c r="U192" s="263">
        <f t="shared" si="1854"/>
        <v>0</v>
      </c>
      <c r="V192" s="474">
        <v>0</v>
      </c>
      <c r="W192" s="263">
        <f t="shared" si="1855"/>
        <v>0</v>
      </c>
      <c r="X192" s="474">
        <v>0</v>
      </c>
      <c r="Y192" s="263">
        <f t="shared" si="1856"/>
        <v>0</v>
      </c>
      <c r="Z192" s="474">
        <v>0</v>
      </c>
      <c r="AA192" s="263">
        <f t="shared" si="1857"/>
        <v>0</v>
      </c>
      <c r="AB192" s="474"/>
      <c r="AC192" s="263">
        <f t="shared" si="1858"/>
        <v>0</v>
      </c>
      <c r="AD192" s="474"/>
      <c r="AE192" s="263">
        <f t="shared" si="1859"/>
        <v>0</v>
      </c>
      <c r="AF192" s="474"/>
      <c r="AG192" s="263">
        <f t="shared" si="1860"/>
        <v>0</v>
      </c>
      <c r="AH192" s="474"/>
      <c r="AI192" s="263">
        <f t="shared" si="1861"/>
        <v>0</v>
      </c>
      <c r="AJ192" s="474">
        <v>0</v>
      </c>
      <c r="AK192" s="263">
        <f t="shared" si="1862"/>
        <v>0</v>
      </c>
      <c r="AL192" s="474">
        <v>0</v>
      </c>
      <c r="AM192" s="263">
        <f t="shared" si="1863"/>
        <v>0</v>
      </c>
      <c r="AN192" s="474">
        <v>0</v>
      </c>
      <c r="AO192" s="263">
        <f t="shared" si="1864"/>
        <v>0</v>
      </c>
      <c r="AP192" s="474">
        <v>0</v>
      </c>
      <c r="AQ192" s="263">
        <f t="shared" si="1865"/>
        <v>0</v>
      </c>
      <c r="AR192" s="474">
        <v>0</v>
      </c>
      <c r="AS192" s="263">
        <f t="shared" si="1866"/>
        <v>0</v>
      </c>
      <c r="AT192" s="474">
        <v>0</v>
      </c>
      <c r="AU192" s="263">
        <f t="shared" si="1867"/>
        <v>0</v>
      </c>
      <c r="AV192" s="474">
        <v>0</v>
      </c>
      <c r="AW192" s="263">
        <f t="shared" si="1868"/>
        <v>0</v>
      </c>
      <c r="AX192" s="474">
        <v>0</v>
      </c>
      <c r="AY192" s="263">
        <f t="shared" si="1869"/>
        <v>0</v>
      </c>
      <c r="AZ192" s="474">
        <v>0</v>
      </c>
      <c r="BA192" s="263">
        <f t="shared" si="1870"/>
        <v>0</v>
      </c>
      <c r="BB192" s="474">
        <v>0</v>
      </c>
      <c r="BC192" s="263">
        <f t="shared" si="1871"/>
        <v>0</v>
      </c>
      <c r="BD192" s="474">
        <v>0</v>
      </c>
      <c r="BE192" s="263">
        <f t="shared" si="1872"/>
        <v>0</v>
      </c>
      <c r="BF192" s="474">
        <v>0</v>
      </c>
      <c r="BG192" s="263">
        <f t="shared" si="1873"/>
        <v>0</v>
      </c>
      <c r="BH192" s="474">
        <v>0</v>
      </c>
      <c r="BI192" s="263">
        <f t="shared" si="1874"/>
        <v>0</v>
      </c>
      <c r="BJ192" s="474">
        <v>0</v>
      </c>
      <c r="BK192" s="263">
        <f t="shared" si="1875"/>
        <v>0</v>
      </c>
      <c r="BL192" s="474">
        <v>0</v>
      </c>
      <c r="BM192" s="263">
        <f t="shared" si="1876"/>
        <v>0</v>
      </c>
      <c r="BN192" s="474">
        <v>0</v>
      </c>
      <c r="BO192" s="263">
        <f t="shared" si="1877"/>
        <v>0</v>
      </c>
      <c r="BP192" s="474">
        <v>0</v>
      </c>
      <c r="BQ192" s="476">
        <f t="shared" si="1878"/>
        <v>0</v>
      </c>
      <c r="BR192" s="295">
        <f t="shared" si="1374"/>
        <v>0</v>
      </c>
    </row>
    <row r="193" spans="2:70" ht="18" hidden="1" customHeight="1" outlineLevel="2" thickTop="1" thickBot="1">
      <c r="B193" s="208" t="s">
        <v>492</v>
      </c>
      <c r="C193" s="260" t="str">
        <f>IF(VLOOKUP(B193,'Orçamento Detalhado'!$A$11:$I$529,4,)="","",(VLOOKUP(B193,'Orçamento Detalhado'!$A$11:$I$529,4,)))</f>
        <v/>
      </c>
      <c r="D193" s="261" t="str">
        <f>IF(B193="","",VLOOKUP($B193,'Orçamento Detalhado'!$A$11:$J$529,10,))</f>
        <v/>
      </c>
      <c r="E193" s="262">
        <f t="shared" si="1373"/>
        <v>0</v>
      </c>
      <c r="F193" s="478">
        <v>189</v>
      </c>
      <c r="G193" s="263">
        <f t="shared" ref="G193" si="1879">IFERROR($D193*H193,0)</f>
        <v>0</v>
      </c>
      <c r="H193" s="264"/>
      <c r="I193" s="263">
        <f t="shared" ref="I193" si="1880">IFERROR($D193*J193,0)</f>
        <v>0</v>
      </c>
      <c r="J193" s="474"/>
      <c r="K193" s="263">
        <f t="shared" ref="K193" si="1881">IFERROR($D193*L193,0)</f>
        <v>0</v>
      </c>
      <c r="L193" s="474">
        <v>0</v>
      </c>
      <c r="M193" s="263">
        <f t="shared" ref="M193" si="1882">IFERROR($D193*N193,0)</f>
        <v>0</v>
      </c>
      <c r="N193" s="474">
        <v>0</v>
      </c>
      <c r="O193" s="263">
        <f t="shared" ref="O193" si="1883">IFERROR($D193*P193,0)</f>
        <v>0</v>
      </c>
      <c r="P193" s="474">
        <v>0</v>
      </c>
      <c r="Q193" s="263">
        <f t="shared" ref="Q193" si="1884">IFERROR($D193*R193,0)</f>
        <v>0</v>
      </c>
      <c r="R193" s="474">
        <v>0</v>
      </c>
      <c r="S193" s="263">
        <f t="shared" ref="S193" si="1885">IFERROR($D193*T193,0)</f>
        <v>0</v>
      </c>
      <c r="T193" s="474">
        <v>0</v>
      </c>
      <c r="U193" s="263">
        <f t="shared" ref="U193" si="1886">IFERROR($D193*V193,0)</f>
        <v>0</v>
      </c>
      <c r="V193" s="474">
        <v>0</v>
      </c>
      <c r="W193" s="263">
        <f t="shared" ref="W193" si="1887">IFERROR($D193*X193,0)</f>
        <v>0</v>
      </c>
      <c r="X193" s="474">
        <v>0</v>
      </c>
      <c r="Y193" s="263">
        <f t="shared" ref="Y193" si="1888">IFERROR($D193*Z193,0)</f>
        <v>0</v>
      </c>
      <c r="Z193" s="474">
        <v>0</v>
      </c>
      <c r="AA193" s="263">
        <f t="shared" ref="AA193" si="1889">IFERROR($D193*AB193,0)</f>
        <v>0</v>
      </c>
      <c r="AB193" s="474"/>
      <c r="AC193" s="263">
        <f t="shared" ref="AC193" si="1890">IFERROR($D193*AD193,0)</f>
        <v>0</v>
      </c>
      <c r="AD193" s="474"/>
      <c r="AE193" s="263">
        <f t="shared" ref="AE193" si="1891">IFERROR($D193*AF193,0)</f>
        <v>0</v>
      </c>
      <c r="AF193" s="474"/>
      <c r="AG193" s="263">
        <f t="shared" ref="AG193" si="1892">IFERROR($D193*AH193,0)</f>
        <v>0</v>
      </c>
      <c r="AH193" s="474"/>
      <c r="AI193" s="263">
        <f t="shared" ref="AI193" si="1893">IFERROR($D193*AJ193,0)</f>
        <v>0</v>
      </c>
      <c r="AJ193" s="474">
        <v>0</v>
      </c>
      <c r="AK193" s="263">
        <f t="shared" ref="AK193" si="1894">IFERROR($D193*AL193,0)</f>
        <v>0</v>
      </c>
      <c r="AL193" s="474">
        <v>0</v>
      </c>
      <c r="AM193" s="263">
        <f t="shared" ref="AM193" si="1895">IFERROR($D193*AN193,0)</f>
        <v>0</v>
      </c>
      <c r="AN193" s="474">
        <v>0</v>
      </c>
      <c r="AO193" s="263">
        <f t="shared" ref="AO193" si="1896">IFERROR($D193*AP193,0)</f>
        <v>0</v>
      </c>
      <c r="AP193" s="474">
        <v>0</v>
      </c>
      <c r="AQ193" s="263">
        <f t="shared" ref="AQ193" si="1897">IFERROR($D193*AR193,0)</f>
        <v>0</v>
      </c>
      <c r="AR193" s="474">
        <v>0</v>
      </c>
      <c r="AS193" s="263">
        <f t="shared" ref="AS193" si="1898">IFERROR($D193*AT193,0)</f>
        <v>0</v>
      </c>
      <c r="AT193" s="474">
        <v>0</v>
      </c>
      <c r="AU193" s="263">
        <f t="shared" ref="AU193" si="1899">IFERROR($D193*AV193,0)</f>
        <v>0</v>
      </c>
      <c r="AV193" s="474">
        <v>0</v>
      </c>
      <c r="AW193" s="263">
        <f t="shared" ref="AW193" si="1900">IFERROR($D193*AX193,0)</f>
        <v>0</v>
      </c>
      <c r="AX193" s="474">
        <v>0</v>
      </c>
      <c r="AY193" s="263">
        <f t="shared" ref="AY193" si="1901">IFERROR($D193*AZ193,0)</f>
        <v>0</v>
      </c>
      <c r="AZ193" s="474">
        <v>0</v>
      </c>
      <c r="BA193" s="263">
        <f t="shared" ref="BA193" si="1902">IFERROR($D193*BB193,0)</f>
        <v>0</v>
      </c>
      <c r="BB193" s="474">
        <v>0</v>
      </c>
      <c r="BC193" s="263">
        <f t="shared" ref="BC193" si="1903">IFERROR($D193*BD193,0)</f>
        <v>0</v>
      </c>
      <c r="BD193" s="474">
        <v>0</v>
      </c>
      <c r="BE193" s="263">
        <f t="shared" ref="BE193" si="1904">IFERROR($D193*BF193,0)</f>
        <v>0</v>
      </c>
      <c r="BF193" s="474">
        <v>0</v>
      </c>
      <c r="BG193" s="263">
        <f t="shared" ref="BG193" si="1905">IFERROR($D193*BH193,0)</f>
        <v>0</v>
      </c>
      <c r="BH193" s="474">
        <v>0</v>
      </c>
      <c r="BI193" s="263">
        <f t="shared" ref="BI193" si="1906">IFERROR($D193*BJ193,0)</f>
        <v>0</v>
      </c>
      <c r="BJ193" s="474">
        <v>0</v>
      </c>
      <c r="BK193" s="263">
        <f t="shared" ref="BK193" si="1907">IFERROR($D193*BL193,0)</f>
        <v>0</v>
      </c>
      <c r="BL193" s="474">
        <v>0</v>
      </c>
      <c r="BM193" s="263">
        <f t="shared" ref="BM193" si="1908">IFERROR($D193*BN193,0)</f>
        <v>0</v>
      </c>
      <c r="BN193" s="474">
        <v>0</v>
      </c>
      <c r="BO193" s="263">
        <f t="shared" ref="BO193" si="1909">IFERROR($D193*BP193,0)</f>
        <v>0</v>
      </c>
      <c r="BP193" s="474">
        <v>0</v>
      </c>
      <c r="BQ193" s="476">
        <f t="shared" ref="BQ193" si="1910">SUM(BN193,BL193,BJ193,BH193,BF193,BD193,BB193,AZ193,AX193,AV193,AT193,AR193,AP193,AN193,AL193,AJ193,AH193,AF193,AD193,AB193,Z193,X193,V193,T193,R193,P193,N193,L193,J193,H193,BP193)</f>
        <v>0</v>
      </c>
      <c r="BR193" s="295">
        <f t="shared" si="1374"/>
        <v>0</v>
      </c>
    </row>
    <row r="194" spans="2:70" ht="18" hidden="1" customHeight="1" outlineLevel="2" thickTop="1" thickBot="1">
      <c r="B194" s="208" t="s">
        <v>493</v>
      </c>
      <c r="C194" s="260" t="str">
        <f>IF(VLOOKUP(B194,'Orçamento Detalhado'!$A$11:$I$529,4,)="","",(VLOOKUP(B194,'Orçamento Detalhado'!$A$11:$I$529,4,)))</f>
        <v/>
      </c>
      <c r="D194" s="261" t="str">
        <f>IF(B194="","",VLOOKUP($B194,'Orçamento Detalhado'!$A$11:$J$529,10,))</f>
        <v/>
      </c>
      <c r="E194" s="262">
        <f t="shared" si="1373"/>
        <v>0</v>
      </c>
      <c r="F194" s="478">
        <v>190</v>
      </c>
      <c r="G194" s="263">
        <f t="shared" ref="G194" si="1911">IFERROR($D194*H194,0)</f>
        <v>0</v>
      </c>
      <c r="H194" s="264"/>
      <c r="I194" s="263">
        <f t="shared" ref="I194" si="1912">IFERROR($D194*J194,0)</f>
        <v>0</v>
      </c>
      <c r="J194" s="474"/>
      <c r="K194" s="263">
        <f t="shared" ref="K194" si="1913">IFERROR($D194*L194,0)</f>
        <v>0</v>
      </c>
      <c r="L194" s="474">
        <v>0</v>
      </c>
      <c r="M194" s="263">
        <f t="shared" ref="M194" si="1914">IFERROR($D194*N194,0)</f>
        <v>0</v>
      </c>
      <c r="N194" s="474">
        <v>0</v>
      </c>
      <c r="O194" s="263">
        <f t="shared" ref="O194" si="1915">IFERROR($D194*P194,0)</f>
        <v>0</v>
      </c>
      <c r="P194" s="474">
        <v>0</v>
      </c>
      <c r="Q194" s="263">
        <f t="shared" ref="Q194" si="1916">IFERROR($D194*R194,0)</f>
        <v>0</v>
      </c>
      <c r="R194" s="474">
        <v>0</v>
      </c>
      <c r="S194" s="263">
        <f t="shared" ref="S194" si="1917">IFERROR($D194*T194,0)</f>
        <v>0</v>
      </c>
      <c r="T194" s="474">
        <v>0</v>
      </c>
      <c r="U194" s="263">
        <f t="shared" ref="U194" si="1918">IFERROR($D194*V194,0)</f>
        <v>0</v>
      </c>
      <c r="V194" s="474">
        <v>0</v>
      </c>
      <c r="W194" s="263">
        <f t="shared" ref="W194" si="1919">IFERROR($D194*X194,0)</f>
        <v>0</v>
      </c>
      <c r="X194" s="474">
        <v>0</v>
      </c>
      <c r="Y194" s="263">
        <f t="shared" ref="Y194" si="1920">IFERROR($D194*Z194,0)</f>
        <v>0</v>
      </c>
      <c r="Z194" s="474">
        <v>0</v>
      </c>
      <c r="AA194" s="263">
        <f t="shared" ref="AA194" si="1921">IFERROR($D194*AB194,0)</f>
        <v>0</v>
      </c>
      <c r="AB194" s="474"/>
      <c r="AC194" s="263">
        <f t="shared" ref="AC194" si="1922">IFERROR($D194*AD194,0)</f>
        <v>0</v>
      </c>
      <c r="AD194" s="474"/>
      <c r="AE194" s="263">
        <f t="shared" ref="AE194" si="1923">IFERROR($D194*AF194,0)</f>
        <v>0</v>
      </c>
      <c r="AF194" s="474"/>
      <c r="AG194" s="263">
        <f t="shared" ref="AG194" si="1924">IFERROR($D194*AH194,0)</f>
        <v>0</v>
      </c>
      <c r="AH194" s="474"/>
      <c r="AI194" s="263">
        <f t="shared" ref="AI194" si="1925">IFERROR($D194*AJ194,0)</f>
        <v>0</v>
      </c>
      <c r="AJ194" s="474">
        <v>0</v>
      </c>
      <c r="AK194" s="263">
        <f t="shared" ref="AK194" si="1926">IFERROR($D194*AL194,0)</f>
        <v>0</v>
      </c>
      <c r="AL194" s="474">
        <v>0</v>
      </c>
      <c r="AM194" s="263">
        <f t="shared" ref="AM194" si="1927">IFERROR($D194*AN194,0)</f>
        <v>0</v>
      </c>
      <c r="AN194" s="474">
        <v>0</v>
      </c>
      <c r="AO194" s="263">
        <f t="shared" ref="AO194" si="1928">IFERROR($D194*AP194,0)</f>
        <v>0</v>
      </c>
      <c r="AP194" s="474">
        <v>0</v>
      </c>
      <c r="AQ194" s="263">
        <f t="shared" ref="AQ194" si="1929">IFERROR($D194*AR194,0)</f>
        <v>0</v>
      </c>
      <c r="AR194" s="474">
        <v>0</v>
      </c>
      <c r="AS194" s="263">
        <f t="shared" ref="AS194" si="1930">IFERROR($D194*AT194,0)</f>
        <v>0</v>
      </c>
      <c r="AT194" s="474">
        <v>0</v>
      </c>
      <c r="AU194" s="263">
        <f t="shared" ref="AU194" si="1931">IFERROR($D194*AV194,0)</f>
        <v>0</v>
      </c>
      <c r="AV194" s="474">
        <v>0</v>
      </c>
      <c r="AW194" s="263">
        <f t="shared" ref="AW194" si="1932">IFERROR($D194*AX194,0)</f>
        <v>0</v>
      </c>
      <c r="AX194" s="474">
        <v>0</v>
      </c>
      <c r="AY194" s="263">
        <f t="shared" ref="AY194" si="1933">IFERROR($D194*AZ194,0)</f>
        <v>0</v>
      </c>
      <c r="AZ194" s="474">
        <v>0</v>
      </c>
      <c r="BA194" s="263">
        <f t="shared" ref="BA194" si="1934">IFERROR($D194*BB194,0)</f>
        <v>0</v>
      </c>
      <c r="BB194" s="474">
        <v>0</v>
      </c>
      <c r="BC194" s="263">
        <f t="shared" ref="BC194" si="1935">IFERROR($D194*BD194,0)</f>
        <v>0</v>
      </c>
      <c r="BD194" s="474">
        <v>0</v>
      </c>
      <c r="BE194" s="263">
        <f t="shared" ref="BE194" si="1936">IFERROR($D194*BF194,0)</f>
        <v>0</v>
      </c>
      <c r="BF194" s="474">
        <v>0</v>
      </c>
      <c r="BG194" s="263">
        <f t="shared" ref="BG194" si="1937">IFERROR($D194*BH194,0)</f>
        <v>0</v>
      </c>
      <c r="BH194" s="474">
        <v>0</v>
      </c>
      <c r="BI194" s="263">
        <f t="shared" ref="BI194" si="1938">IFERROR($D194*BJ194,0)</f>
        <v>0</v>
      </c>
      <c r="BJ194" s="474">
        <v>0</v>
      </c>
      <c r="BK194" s="263">
        <f t="shared" ref="BK194" si="1939">IFERROR($D194*BL194,0)</f>
        <v>0</v>
      </c>
      <c r="BL194" s="474">
        <v>0</v>
      </c>
      <c r="BM194" s="263">
        <f t="shared" ref="BM194" si="1940">IFERROR($D194*BN194,0)</f>
        <v>0</v>
      </c>
      <c r="BN194" s="474">
        <v>0</v>
      </c>
      <c r="BO194" s="263">
        <f t="shared" ref="BO194" si="1941">IFERROR($D194*BP194,0)</f>
        <v>0</v>
      </c>
      <c r="BP194" s="474">
        <v>0</v>
      </c>
      <c r="BQ194" s="476">
        <f t="shared" ref="BQ194" si="1942">SUM(BN194,BL194,BJ194,BH194,BF194,BD194,BB194,AZ194,AX194,AV194,AT194,AR194,AP194,AN194,AL194,AJ194,AH194,AF194,AD194,AB194,Z194,X194,V194,T194,R194,P194,N194,L194,J194,H194,BP194)</f>
        <v>0</v>
      </c>
      <c r="BR194" s="295">
        <f t="shared" si="1374"/>
        <v>0</v>
      </c>
    </row>
    <row r="195" spans="2:70" ht="18" hidden="1" customHeight="1" outlineLevel="1" thickTop="1" thickBot="1">
      <c r="B195" s="246" t="s">
        <v>124</v>
      </c>
      <c r="C195" s="266" t="str">
        <f>IF(B195="","",VLOOKUP(B195,'Orçamento Detalhado'!$A$11:$I$529,4,))</f>
        <v>FORROS</v>
      </c>
      <c r="D195" s="249">
        <f>SUM(D196:D204)</f>
        <v>0</v>
      </c>
      <c r="E195" s="250">
        <f t="shared" si="1373"/>
        <v>0</v>
      </c>
      <c r="F195" s="478">
        <v>191</v>
      </c>
      <c r="G195" s="251">
        <f>SUM(G196:G204)</f>
        <v>0</v>
      </c>
      <c r="H195" s="252">
        <f>IFERROR(G195/$D195,0)</f>
        <v>0</v>
      </c>
      <c r="I195" s="251">
        <f>SUM(I196:I204)</f>
        <v>0</v>
      </c>
      <c r="J195" s="473">
        <f>IFERROR(I195/$D195,0)</f>
        <v>0</v>
      </c>
      <c r="K195" s="251">
        <f>SUM(K196:K204)</f>
        <v>0</v>
      </c>
      <c r="L195" s="473">
        <f>IFERROR(K195/$D195,0)</f>
        <v>0</v>
      </c>
      <c r="M195" s="251">
        <f>SUM(M196:M204)</f>
        <v>0</v>
      </c>
      <c r="N195" s="473">
        <f>IFERROR(M195/$D195,0)</f>
        <v>0</v>
      </c>
      <c r="O195" s="251">
        <f>SUM(O196:O204)</f>
        <v>0</v>
      </c>
      <c r="P195" s="473">
        <f>IFERROR(O195/$D195,0)</f>
        <v>0</v>
      </c>
      <c r="Q195" s="251">
        <f>SUM(Q196:Q204)</f>
        <v>0</v>
      </c>
      <c r="R195" s="473">
        <f>IFERROR(Q195/$D195,0)</f>
        <v>0</v>
      </c>
      <c r="S195" s="251">
        <f>SUM(S196:S204)</f>
        <v>0</v>
      </c>
      <c r="T195" s="473">
        <f>IFERROR(S195/$D195,0)</f>
        <v>0</v>
      </c>
      <c r="U195" s="251">
        <f>SUM(U196:U204)</f>
        <v>0</v>
      </c>
      <c r="V195" s="473">
        <f>IFERROR(U195/$D195,0)</f>
        <v>0</v>
      </c>
      <c r="W195" s="251">
        <f>SUM(W196:W204)</f>
        <v>0</v>
      </c>
      <c r="X195" s="473">
        <f>IFERROR(W195/$D195,0)</f>
        <v>0</v>
      </c>
      <c r="Y195" s="251">
        <f>SUM(Y196:Y204)</f>
        <v>0</v>
      </c>
      <c r="Z195" s="473">
        <f>IFERROR(Y195/$D195,0)</f>
        <v>0</v>
      </c>
      <c r="AA195" s="251">
        <f>SUM(AA196:AA204)</f>
        <v>0</v>
      </c>
      <c r="AB195" s="473">
        <f>IFERROR(AA195/$D195,0)</f>
        <v>0</v>
      </c>
      <c r="AC195" s="251">
        <f>SUM(AC196:AC204)</f>
        <v>0</v>
      </c>
      <c r="AD195" s="473">
        <f>IFERROR(AC195/$D195,0)</f>
        <v>0</v>
      </c>
      <c r="AE195" s="251">
        <f>SUM(AE196:AE204)</f>
        <v>0</v>
      </c>
      <c r="AF195" s="473">
        <f>IFERROR(AE195/$D195,0)</f>
        <v>0</v>
      </c>
      <c r="AG195" s="251">
        <f>SUM(AG196:AG204)</f>
        <v>0</v>
      </c>
      <c r="AH195" s="473">
        <f>IFERROR(AG195/$D195,0)</f>
        <v>0</v>
      </c>
      <c r="AI195" s="251">
        <f>SUM(AI196:AI204)</f>
        <v>0</v>
      </c>
      <c r="AJ195" s="473">
        <f>IFERROR(AI195/$D195,0)</f>
        <v>0</v>
      </c>
      <c r="AK195" s="251">
        <f>SUM(AK196:AK204)</f>
        <v>0</v>
      </c>
      <c r="AL195" s="473">
        <f>IFERROR(AK195/$D195,0)</f>
        <v>0</v>
      </c>
      <c r="AM195" s="251">
        <f>SUM(AM196:AM204)</f>
        <v>0</v>
      </c>
      <c r="AN195" s="473">
        <f>IFERROR(AM195/$D195,0)</f>
        <v>0</v>
      </c>
      <c r="AO195" s="251">
        <f>SUM(AO196:AO204)</f>
        <v>0</v>
      </c>
      <c r="AP195" s="473">
        <f>IFERROR(AO195/$D195,0)</f>
        <v>0</v>
      </c>
      <c r="AQ195" s="251">
        <f>SUM(AQ196:AQ204)</f>
        <v>0</v>
      </c>
      <c r="AR195" s="473">
        <f>IFERROR(AQ195/$D195,0)</f>
        <v>0</v>
      </c>
      <c r="AS195" s="251">
        <f>SUM(AS196:AS204)</f>
        <v>0</v>
      </c>
      <c r="AT195" s="473">
        <f>IFERROR(AS195/$D195,0)</f>
        <v>0</v>
      </c>
      <c r="AU195" s="251">
        <f>SUM(AU196:AU204)</f>
        <v>0</v>
      </c>
      <c r="AV195" s="473">
        <f>IFERROR(AU195/$D195,0)</f>
        <v>0</v>
      </c>
      <c r="AW195" s="251">
        <f>SUM(AW196:AW204)</f>
        <v>0</v>
      </c>
      <c r="AX195" s="473">
        <f>IFERROR(AW195/$D195,0)</f>
        <v>0</v>
      </c>
      <c r="AY195" s="251">
        <f>SUM(AY196:AY204)</f>
        <v>0</v>
      </c>
      <c r="AZ195" s="473">
        <f>IFERROR(AY195/$D195,0)</f>
        <v>0</v>
      </c>
      <c r="BA195" s="251">
        <f>SUM(BA196:BA204)</f>
        <v>0</v>
      </c>
      <c r="BB195" s="473">
        <f>IFERROR(BA195/$D195,0)</f>
        <v>0</v>
      </c>
      <c r="BC195" s="251">
        <f>SUM(BC196:BC204)</f>
        <v>0</v>
      </c>
      <c r="BD195" s="473">
        <f>IFERROR(BC195/$D195,0)</f>
        <v>0</v>
      </c>
      <c r="BE195" s="251">
        <f>SUM(BE196:BE204)</f>
        <v>0</v>
      </c>
      <c r="BF195" s="473">
        <f>IFERROR(BE195/$D195,0)</f>
        <v>0</v>
      </c>
      <c r="BG195" s="251">
        <f>SUM(BG196:BG204)</f>
        <v>0</v>
      </c>
      <c r="BH195" s="473">
        <f>IFERROR(BG195/$D195,0)</f>
        <v>0</v>
      </c>
      <c r="BI195" s="251">
        <f>SUM(BI196:BI204)</f>
        <v>0</v>
      </c>
      <c r="BJ195" s="473">
        <f>IFERROR(BI195/$D195,0)</f>
        <v>0</v>
      </c>
      <c r="BK195" s="251">
        <f>SUM(BK196:BK204)</f>
        <v>0</v>
      </c>
      <c r="BL195" s="473">
        <f>IFERROR(BK195/$D195,0)</f>
        <v>0</v>
      </c>
      <c r="BM195" s="251">
        <f>SUM(BM196:BM204)</f>
        <v>0</v>
      </c>
      <c r="BN195" s="473">
        <f>IFERROR(BM195/$D195,0)</f>
        <v>0</v>
      </c>
      <c r="BO195" s="251">
        <f>SUM(BO196:BO204)</f>
        <v>0</v>
      </c>
      <c r="BP195" s="473">
        <f>IFERROR(BO195/$D195,0)</f>
        <v>0</v>
      </c>
      <c r="BQ195" s="476">
        <f t="shared" si="1815"/>
        <v>0</v>
      </c>
      <c r="BR195" s="295">
        <f t="shared" si="1374"/>
        <v>0</v>
      </c>
    </row>
    <row r="196" spans="2:70" ht="18" hidden="1" customHeight="1" outlineLevel="2" thickTop="1" thickBot="1">
      <c r="B196" s="208" t="s">
        <v>495</v>
      </c>
      <c r="C196" s="260" t="str">
        <f>IF(VLOOKUP(B196,'Orçamento Detalhado'!$A$11:$I$529,4,)="","",(VLOOKUP(B196,'Orçamento Detalhado'!$A$11:$I$529,4,)))</f>
        <v>Gesso</v>
      </c>
      <c r="D196" s="261" t="str">
        <f>IF(B196="","",VLOOKUP($B196,'Orçamento Detalhado'!$A$11:$J$529,10,))</f>
        <v/>
      </c>
      <c r="E196" s="262">
        <f t="shared" si="1373"/>
        <v>0</v>
      </c>
      <c r="F196" s="478">
        <v>192</v>
      </c>
      <c r="G196" s="263">
        <f t="shared" ref="G196:G219" si="1943">IFERROR($D196*H196,0)</f>
        <v>0</v>
      </c>
      <c r="H196" s="264"/>
      <c r="I196" s="263">
        <f t="shared" ref="I196:I201" si="1944">IFERROR($D196*J196,0)</f>
        <v>0</v>
      </c>
      <c r="J196" s="474"/>
      <c r="K196" s="263">
        <f t="shared" ref="K196:K201" si="1945">IFERROR($D196*L196,0)</f>
        <v>0</v>
      </c>
      <c r="L196" s="474">
        <v>0</v>
      </c>
      <c r="M196" s="263">
        <f t="shared" ref="M196:M201" si="1946">IFERROR($D196*N196,0)</f>
        <v>0</v>
      </c>
      <c r="N196" s="474">
        <v>0</v>
      </c>
      <c r="O196" s="263">
        <f t="shared" ref="O196:O201" si="1947">IFERROR($D196*P196,0)</f>
        <v>0</v>
      </c>
      <c r="P196" s="474">
        <v>0</v>
      </c>
      <c r="Q196" s="263">
        <f t="shared" ref="Q196:Q201" si="1948">IFERROR($D196*R196,0)</f>
        <v>0</v>
      </c>
      <c r="R196" s="474">
        <v>0</v>
      </c>
      <c r="S196" s="263">
        <f t="shared" ref="S196:S201" si="1949">IFERROR($D196*T196,0)</f>
        <v>0</v>
      </c>
      <c r="T196" s="474">
        <v>0</v>
      </c>
      <c r="U196" s="263">
        <f t="shared" ref="U196:U201" si="1950">IFERROR($D196*V196,0)</f>
        <v>0</v>
      </c>
      <c r="V196" s="474">
        <v>0</v>
      </c>
      <c r="W196" s="263">
        <f t="shared" ref="W196:W201" si="1951">IFERROR($D196*X196,0)</f>
        <v>0</v>
      </c>
      <c r="X196" s="474">
        <v>0</v>
      </c>
      <c r="Y196" s="263">
        <f t="shared" ref="Y196:Y201" si="1952">IFERROR($D196*Z196,0)</f>
        <v>0</v>
      </c>
      <c r="Z196" s="474">
        <v>0</v>
      </c>
      <c r="AA196" s="263">
        <f t="shared" ref="AA196:AA201" si="1953">IFERROR($D196*AB196,0)</f>
        <v>0</v>
      </c>
      <c r="AB196" s="474"/>
      <c r="AC196" s="263">
        <f t="shared" ref="AC196:AC201" si="1954">IFERROR($D196*AD196,0)</f>
        <v>0</v>
      </c>
      <c r="AD196" s="474"/>
      <c r="AE196" s="263">
        <f t="shared" ref="AE196:AE201" si="1955">IFERROR($D196*AF196,0)</f>
        <v>0</v>
      </c>
      <c r="AF196" s="474"/>
      <c r="AG196" s="263">
        <f t="shared" ref="AG196:AG201" si="1956">IFERROR($D196*AH196,0)</f>
        <v>0</v>
      </c>
      <c r="AH196" s="474"/>
      <c r="AI196" s="263">
        <f t="shared" ref="AI196:AI201" si="1957">IFERROR($D196*AJ196,0)</f>
        <v>0</v>
      </c>
      <c r="AJ196" s="474">
        <v>0</v>
      </c>
      <c r="AK196" s="263">
        <f t="shared" ref="AK196:AK201" si="1958">IFERROR($D196*AL196,0)</f>
        <v>0</v>
      </c>
      <c r="AL196" s="474">
        <v>0</v>
      </c>
      <c r="AM196" s="263">
        <f t="shared" ref="AM196:AM201" si="1959">IFERROR($D196*AN196,0)</f>
        <v>0</v>
      </c>
      <c r="AN196" s="474">
        <v>0</v>
      </c>
      <c r="AO196" s="263">
        <f t="shared" ref="AO196:AO201" si="1960">IFERROR($D196*AP196,0)</f>
        <v>0</v>
      </c>
      <c r="AP196" s="474">
        <v>0</v>
      </c>
      <c r="AQ196" s="263">
        <f t="shared" ref="AQ196:AQ201" si="1961">IFERROR($D196*AR196,0)</f>
        <v>0</v>
      </c>
      <c r="AR196" s="474">
        <v>0</v>
      </c>
      <c r="AS196" s="263">
        <f t="shared" ref="AS196:AS201" si="1962">IFERROR($D196*AT196,0)</f>
        <v>0</v>
      </c>
      <c r="AT196" s="474">
        <v>0</v>
      </c>
      <c r="AU196" s="263">
        <f t="shared" ref="AU196:AU201" si="1963">IFERROR($D196*AV196,0)</f>
        <v>0</v>
      </c>
      <c r="AV196" s="474">
        <v>0</v>
      </c>
      <c r="AW196" s="263">
        <f t="shared" ref="AW196:AW201" si="1964">IFERROR($D196*AX196,0)</f>
        <v>0</v>
      </c>
      <c r="AX196" s="474">
        <v>0</v>
      </c>
      <c r="AY196" s="263">
        <f t="shared" ref="AY196:AY201" si="1965">IFERROR($D196*AZ196,0)</f>
        <v>0</v>
      </c>
      <c r="AZ196" s="474">
        <v>0</v>
      </c>
      <c r="BA196" s="263">
        <f t="shared" ref="BA196:BA201" si="1966">IFERROR($D196*BB196,0)</f>
        <v>0</v>
      </c>
      <c r="BB196" s="474">
        <v>0</v>
      </c>
      <c r="BC196" s="263">
        <f t="shared" ref="BC196:BC201" si="1967">IFERROR($D196*BD196,0)</f>
        <v>0</v>
      </c>
      <c r="BD196" s="474">
        <v>0</v>
      </c>
      <c r="BE196" s="263">
        <f t="shared" ref="BE196:BE201" si="1968">IFERROR($D196*BF196,0)</f>
        <v>0</v>
      </c>
      <c r="BF196" s="474">
        <v>0</v>
      </c>
      <c r="BG196" s="263">
        <f t="shared" ref="BG196:BG201" si="1969">IFERROR($D196*BH196,0)</f>
        <v>0</v>
      </c>
      <c r="BH196" s="474">
        <v>0</v>
      </c>
      <c r="BI196" s="263">
        <f t="shared" ref="BI196:BI201" si="1970">IFERROR($D196*BJ196,0)</f>
        <v>0</v>
      </c>
      <c r="BJ196" s="474">
        <v>0</v>
      </c>
      <c r="BK196" s="263">
        <f t="shared" ref="BK196:BK201" si="1971">IFERROR($D196*BL196,0)</f>
        <v>0</v>
      </c>
      <c r="BL196" s="474">
        <v>0</v>
      </c>
      <c r="BM196" s="263">
        <f t="shared" ref="BM196:BM201" si="1972">IFERROR($D196*BN196,0)</f>
        <v>0</v>
      </c>
      <c r="BN196" s="474">
        <v>0</v>
      </c>
      <c r="BO196" s="263">
        <f t="shared" ref="BO196:BO201" si="1973">IFERROR($D196*BP196,0)</f>
        <v>0</v>
      </c>
      <c r="BP196" s="474">
        <v>0</v>
      </c>
      <c r="BQ196" s="476">
        <f t="shared" ref="BQ196:BQ201" si="1974">SUM(BN196,BL196,BJ196,BH196,BF196,BD196,BB196,AZ196,AX196,AV196,AT196,AR196,AP196,AN196,AL196,AJ196,AH196,AF196,AD196,AB196,Z196,X196,V196,T196,R196,P196,N196,L196,J196,H196,BP196)</f>
        <v>0</v>
      </c>
      <c r="BR196" s="295">
        <f t="shared" si="1374"/>
        <v>0</v>
      </c>
    </row>
    <row r="197" spans="2:70" ht="18" hidden="1" customHeight="1" outlineLevel="2" thickTop="1" thickBot="1">
      <c r="B197" s="208" t="s">
        <v>497</v>
      </c>
      <c r="C197" s="260" t="str">
        <f>IF(VLOOKUP(B197,'Orçamento Detalhado'!$A$11:$I$529,4,)="","",(VLOOKUP(B197,'Orçamento Detalhado'!$A$11:$I$529,4,)))</f>
        <v>Madeira</v>
      </c>
      <c r="D197" s="261" t="str">
        <f>IF(B197="","",VLOOKUP($B197,'Orçamento Detalhado'!$A$11:$J$529,10,))</f>
        <v/>
      </c>
      <c r="E197" s="262">
        <f t="shared" si="1373"/>
        <v>0</v>
      </c>
      <c r="F197" s="478">
        <v>193</v>
      </c>
      <c r="G197" s="263">
        <f t="shared" si="1943"/>
        <v>0</v>
      </c>
      <c r="H197" s="264"/>
      <c r="I197" s="263">
        <f t="shared" si="1944"/>
        <v>0</v>
      </c>
      <c r="J197" s="474"/>
      <c r="K197" s="263">
        <f t="shared" si="1945"/>
        <v>0</v>
      </c>
      <c r="L197" s="474">
        <v>0</v>
      </c>
      <c r="M197" s="263">
        <f t="shared" si="1946"/>
        <v>0</v>
      </c>
      <c r="N197" s="474">
        <v>0</v>
      </c>
      <c r="O197" s="263">
        <f t="shared" si="1947"/>
        <v>0</v>
      </c>
      <c r="P197" s="474">
        <v>0</v>
      </c>
      <c r="Q197" s="263">
        <f t="shared" si="1948"/>
        <v>0</v>
      </c>
      <c r="R197" s="474">
        <v>0</v>
      </c>
      <c r="S197" s="263">
        <f t="shared" si="1949"/>
        <v>0</v>
      </c>
      <c r="T197" s="474">
        <v>0</v>
      </c>
      <c r="U197" s="263">
        <f t="shared" si="1950"/>
        <v>0</v>
      </c>
      <c r="V197" s="474">
        <v>0</v>
      </c>
      <c r="W197" s="263">
        <f t="shared" si="1951"/>
        <v>0</v>
      </c>
      <c r="X197" s="474">
        <v>0</v>
      </c>
      <c r="Y197" s="263">
        <f t="shared" si="1952"/>
        <v>0</v>
      </c>
      <c r="Z197" s="474">
        <v>0</v>
      </c>
      <c r="AA197" s="263">
        <f t="shared" si="1953"/>
        <v>0</v>
      </c>
      <c r="AB197" s="474"/>
      <c r="AC197" s="263">
        <f t="shared" si="1954"/>
        <v>0</v>
      </c>
      <c r="AD197" s="474"/>
      <c r="AE197" s="263">
        <f t="shared" si="1955"/>
        <v>0</v>
      </c>
      <c r="AF197" s="474"/>
      <c r="AG197" s="263">
        <f t="shared" si="1956"/>
        <v>0</v>
      </c>
      <c r="AH197" s="474"/>
      <c r="AI197" s="263">
        <f t="shared" si="1957"/>
        <v>0</v>
      </c>
      <c r="AJ197" s="474">
        <v>0</v>
      </c>
      <c r="AK197" s="263">
        <f t="shared" si="1958"/>
        <v>0</v>
      </c>
      <c r="AL197" s="474">
        <v>0</v>
      </c>
      <c r="AM197" s="263">
        <f t="shared" si="1959"/>
        <v>0</v>
      </c>
      <c r="AN197" s="474">
        <v>0</v>
      </c>
      <c r="AO197" s="263">
        <f t="shared" si="1960"/>
        <v>0</v>
      </c>
      <c r="AP197" s="474">
        <v>0</v>
      </c>
      <c r="AQ197" s="263">
        <f t="shared" si="1961"/>
        <v>0</v>
      </c>
      <c r="AR197" s="474">
        <v>0</v>
      </c>
      <c r="AS197" s="263">
        <f t="shared" si="1962"/>
        <v>0</v>
      </c>
      <c r="AT197" s="474">
        <v>0</v>
      </c>
      <c r="AU197" s="263">
        <f t="shared" si="1963"/>
        <v>0</v>
      </c>
      <c r="AV197" s="474">
        <v>0</v>
      </c>
      <c r="AW197" s="263">
        <f t="shared" si="1964"/>
        <v>0</v>
      </c>
      <c r="AX197" s="474">
        <v>0</v>
      </c>
      <c r="AY197" s="263">
        <f t="shared" si="1965"/>
        <v>0</v>
      </c>
      <c r="AZ197" s="474">
        <v>0</v>
      </c>
      <c r="BA197" s="263">
        <f t="shared" si="1966"/>
        <v>0</v>
      </c>
      <c r="BB197" s="474">
        <v>0</v>
      </c>
      <c r="BC197" s="263">
        <f t="shared" si="1967"/>
        <v>0</v>
      </c>
      <c r="BD197" s="474">
        <v>0</v>
      </c>
      <c r="BE197" s="263">
        <f t="shared" si="1968"/>
        <v>0</v>
      </c>
      <c r="BF197" s="474">
        <v>0</v>
      </c>
      <c r="BG197" s="263">
        <f t="shared" si="1969"/>
        <v>0</v>
      </c>
      <c r="BH197" s="474">
        <v>0</v>
      </c>
      <c r="BI197" s="263">
        <f t="shared" si="1970"/>
        <v>0</v>
      </c>
      <c r="BJ197" s="474">
        <v>0</v>
      </c>
      <c r="BK197" s="263">
        <f t="shared" si="1971"/>
        <v>0</v>
      </c>
      <c r="BL197" s="474">
        <v>0</v>
      </c>
      <c r="BM197" s="263">
        <f t="shared" si="1972"/>
        <v>0</v>
      </c>
      <c r="BN197" s="474">
        <v>0</v>
      </c>
      <c r="BO197" s="263">
        <f t="shared" si="1973"/>
        <v>0</v>
      </c>
      <c r="BP197" s="474">
        <v>0</v>
      </c>
      <c r="BQ197" s="476">
        <f t="shared" si="1974"/>
        <v>0</v>
      </c>
      <c r="BR197" s="295">
        <f t="shared" si="1374"/>
        <v>0</v>
      </c>
    </row>
    <row r="198" spans="2:70" ht="18" hidden="1" customHeight="1" outlineLevel="2" thickTop="1" thickBot="1">
      <c r="B198" s="208" t="s">
        <v>499</v>
      </c>
      <c r="C198" s="260" t="str">
        <f>IF(VLOOKUP(B198,'Orçamento Detalhado'!$A$11:$I$529,4,)="","",(VLOOKUP(B198,'Orçamento Detalhado'!$A$11:$I$529,4,)))</f>
        <v>Especial</v>
      </c>
      <c r="D198" s="261" t="str">
        <f>IF(B198="","",VLOOKUP($B198,'Orçamento Detalhado'!$A$11:$J$529,10,))</f>
        <v/>
      </c>
      <c r="E198" s="262">
        <f t="shared" si="1373"/>
        <v>0</v>
      </c>
      <c r="F198" s="478">
        <v>194</v>
      </c>
      <c r="G198" s="263">
        <f t="shared" si="1943"/>
        <v>0</v>
      </c>
      <c r="H198" s="264"/>
      <c r="I198" s="263">
        <f t="shared" si="1944"/>
        <v>0</v>
      </c>
      <c r="J198" s="474"/>
      <c r="K198" s="263">
        <f t="shared" si="1945"/>
        <v>0</v>
      </c>
      <c r="L198" s="474">
        <v>0</v>
      </c>
      <c r="M198" s="263">
        <f t="shared" si="1946"/>
        <v>0</v>
      </c>
      <c r="N198" s="474">
        <v>0</v>
      </c>
      <c r="O198" s="263">
        <f t="shared" si="1947"/>
        <v>0</v>
      </c>
      <c r="P198" s="474">
        <v>0</v>
      </c>
      <c r="Q198" s="263">
        <f t="shared" si="1948"/>
        <v>0</v>
      </c>
      <c r="R198" s="474">
        <v>0</v>
      </c>
      <c r="S198" s="263">
        <f t="shared" si="1949"/>
        <v>0</v>
      </c>
      <c r="T198" s="474">
        <v>0</v>
      </c>
      <c r="U198" s="263">
        <f t="shared" si="1950"/>
        <v>0</v>
      </c>
      <c r="V198" s="474">
        <v>0</v>
      </c>
      <c r="W198" s="263">
        <f t="shared" si="1951"/>
        <v>0</v>
      </c>
      <c r="X198" s="474">
        <v>0</v>
      </c>
      <c r="Y198" s="263">
        <f t="shared" si="1952"/>
        <v>0</v>
      </c>
      <c r="Z198" s="474">
        <v>0</v>
      </c>
      <c r="AA198" s="263">
        <f t="shared" si="1953"/>
        <v>0</v>
      </c>
      <c r="AB198" s="474"/>
      <c r="AC198" s="263">
        <f t="shared" si="1954"/>
        <v>0</v>
      </c>
      <c r="AD198" s="474"/>
      <c r="AE198" s="263">
        <f t="shared" si="1955"/>
        <v>0</v>
      </c>
      <c r="AF198" s="474"/>
      <c r="AG198" s="263">
        <f t="shared" si="1956"/>
        <v>0</v>
      </c>
      <c r="AH198" s="474"/>
      <c r="AI198" s="263">
        <f t="shared" si="1957"/>
        <v>0</v>
      </c>
      <c r="AJ198" s="474">
        <v>0</v>
      </c>
      <c r="AK198" s="263">
        <f t="shared" si="1958"/>
        <v>0</v>
      </c>
      <c r="AL198" s="474">
        <v>0</v>
      </c>
      <c r="AM198" s="263">
        <f t="shared" si="1959"/>
        <v>0</v>
      </c>
      <c r="AN198" s="474">
        <v>0</v>
      </c>
      <c r="AO198" s="263">
        <f t="shared" si="1960"/>
        <v>0</v>
      </c>
      <c r="AP198" s="474">
        <v>0</v>
      </c>
      <c r="AQ198" s="263">
        <f t="shared" si="1961"/>
        <v>0</v>
      </c>
      <c r="AR198" s="474">
        <v>0</v>
      </c>
      <c r="AS198" s="263">
        <f t="shared" si="1962"/>
        <v>0</v>
      </c>
      <c r="AT198" s="474">
        <v>0</v>
      </c>
      <c r="AU198" s="263">
        <f t="shared" si="1963"/>
        <v>0</v>
      </c>
      <c r="AV198" s="474">
        <v>0</v>
      </c>
      <c r="AW198" s="263">
        <f t="shared" si="1964"/>
        <v>0</v>
      </c>
      <c r="AX198" s="474">
        <v>0</v>
      </c>
      <c r="AY198" s="263">
        <f t="shared" si="1965"/>
        <v>0</v>
      </c>
      <c r="AZ198" s="474">
        <v>0</v>
      </c>
      <c r="BA198" s="263">
        <f t="shared" si="1966"/>
        <v>0</v>
      </c>
      <c r="BB198" s="474">
        <v>0</v>
      </c>
      <c r="BC198" s="263">
        <f t="shared" si="1967"/>
        <v>0</v>
      </c>
      <c r="BD198" s="474">
        <v>0</v>
      </c>
      <c r="BE198" s="263">
        <f t="shared" si="1968"/>
        <v>0</v>
      </c>
      <c r="BF198" s="474">
        <v>0</v>
      </c>
      <c r="BG198" s="263">
        <f t="shared" si="1969"/>
        <v>0</v>
      </c>
      <c r="BH198" s="474">
        <v>0</v>
      </c>
      <c r="BI198" s="263">
        <f t="shared" si="1970"/>
        <v>0</v>
      </c>
      <c r="BJ198" s="474">
        <v>0</v>
      </c>
      <c r="BK198" s="263">
        <f t="shared" si="1971"/>
        <v>0</v>
      </c>
      <c r="BL198" s="474">
        <v>0</v>
      </c>
      <c r="BM198" s="263">
        <f t="shared" si="1972"/>
        <v>0</v>
      </c>
      <c r="BN198" s="474">
        <v>0</v>
      </c>
      <c r="BO198" s="263">
        <f t="shared" si="1973"/>
        <v>0</v>
      </c>
      <c r="BP198" s="474">
        <v>0</v>
      </c>
      <c r="BQ198" s="476">
        <f t="shared" si="1974"/>
        <v>0</v>
      </c>
      <c r="BR198" s="295">
        <f t="shared" si="1374"/>
        <v>0</v>
      </c>
    </row>
    <row r="199" spans="2:70" ht="18" hidden="1" customHeight="1" outlineLevel="2" thickTop="1" thickBot="1">
      <c r="B199" s="208" t="s">
        <v>501</v>
      </c>
      <c r="C199" s="260" t="str">
        <f>IF(VLOOKUP(B199,'Orçamento Detalhado'!$A$11:$I$529,4,)="","",(VLOOKUP(B199,'Orçamento Detalhado'!$A$11:$I$529,4,)))</f>
        <v>PVC</v>
      </c>
      <c r="D199" s="261" t="str">
        <f>IF(B199="","",VLOOKUP($B199,'Orçamento Detalhado'!$A$11:$J$529,10,))</f>
        <v/>
      </c>
      <c r="E199" s="262">
        <f t="shared" si="1373"/>
        <v>0</v>
      </c>
      <c r="F199" s="478">
        <v>195</v>
      </c>
      <c r="G199" s="263">
        <f t="shared" si="1943"/>
        <v>0</v>
      </c>
      <c r="H199" s="264"/>
      <c r="I199" s="263">
        <f t="shared" si="1944"/>
        <v>0</v>
      </c>
      <c r="J199" s="474"/>
      <c r="K199" s="263">
        <f t="shared" si="1945"/>
        <v>0</v>
      </c>
      <c r="L199" s="474">
        <v>0</v>
      </c>
      <c r="M199" s="263">
        <f t="shared" si="1946"/>
        <v>0</v>
      </c>
      <c r="N199" s="474">
        <v>0</v>
      </c>
      <c r="O199" s="263">
        <f t="shared" si="1947"/>
        <v>0</v>
      </c>
      <c r="P199" s="474">
        <v>0</v>
      </c>
      <c r="Q199" s="263">
        <f t="shared" si="1948"/>
        <v>0</v>
      </c>
      <c r="R199" s="474">
        <v>0</v>
      </c>
      <c r="S199" s="263">
        <f t="shared" si="1949"/>
        <v>0</v>
      </c>
      <c r="T199" s="474">
        <v>0</v>
      </c>
      <c r="U199" s="263">
        <f t="shared" si="1950"/>
        <v>0</v>
      </c>
      <c r="V199" s="474">
        <v>0</v>
      </c>
      <c r="W199" s="263">
        <f t="shared" si="1951"/>
        <v>0</v>
      </c>
      <c r="X199" s="474">
        <v>0</v>
      </c>
      <c r="Y199" s="263">
        <f t="shared" si="1952"/>
        <v>0</v>
      </c>
      <c r="Z199" s="474">
        <v>0</v>
      </c>
      <c r="AA199" s="263">
        <f t="shared" si="1953"/>
        <v>0</v>
      </c>
      <c r="AB199" s="474"/>
      <c r="AC199" s="263">
        <f t="shared" si="1954"/>
        <v>0</v>
      </c>
      <c r="AD199" s="474"/>
      <c r="AE199" s="263">
        <f t="shared" si="1955"/>
        <v>0</v>
      </c>
      <c r="AF199" s="474"/>
      <c r="AG199" s="263">
        <f t="shared" si="1956"/>
        <v>0</v>
      </c>
      <c r="AH199" s="474"/>
      <c r="AI199" s="263">
        <f t="shared" si="1957"/>
        <v>0</v>
      </c>
      <c r="AJ199" s="474">
        <v>0</v>
      </c>
      <c r="AK199" s="263">
        <f t="shared" si="1958"/>
        <v>0</v>
      </c>
      <c r="AL199" s="474">
        <v>0</v>
      </c>
      <c r="AM199" s="263">
        <f t="shared" si="1959"/>
        <v>0</v>
      </c>
      <c r="AN199" s="474">
        <v>0</v>
      </c>
      <c r="AO199" s="263">
        <f t="shared" si="1960"/>
        <v>0</v>
      </c>
      <c r="AP199" s="474">
        <v>0</v>
      </c>
      <c r="AQ199" s="263">
        <f t="shared" si="1961"/>
        <v>0</v>
      </c>
      <c r="AR199" s="474">
        <v>0</v>
      </c>
      <c r="AS199" s="263">
        <f t="shared" si="1962"/>
        <v>0</v>
      </c>
      <c r="AT199" s="474">
        <v>0</v>
      </c>
      <c r="AU199" s="263">
        <f t="shared" si="1963"/>
        <v>0</v>
      </c>
      <c r="AV199" s="474">
        <v>0</v>
      </c>
      <c r="AW199" s="263">
        <f t="shared" si="1964"/>
        <v>0</v>
      </c>
      <c r="AX199" s="474">
        <v>0</v>
      </c>
      <c r="AY199" s="263">
        <f t="shared" si="1965"/>
        <v>0</v>
      </c>
      <c r="AZ199" s="474">
        <v>0</v>
      </c>
      <c r="BA199" s="263">
        <f t="shared" si="1966"/>
        <v>0</v>
      </c>
      <c r="BB199" s="474">
        <v>0</v>
      </c>
      <c r="BC199" s="263">
        <f t="shared" si="1967"/>
        <v>0</v>
      </c>
      <c r="BD199" s="474">
        <v>0</v>
      </c>
      <c r="BE199" s="263">
        <f t="shared" si="1968"/>
        <v>0</v>
      </c>
      <c r="BF199" s="474">
        <v>0</v>
      </c>
      <c r="BG199" s="263">
        <f t="shared" si="1969"/>
        <v>0</v>
      </c>
      <c r="BH199" s="474">
        <v>0</v>
      </c>
      <c r="BI199" s="263">
        <f t="shared" si="1970"/>
        <v>0</v>
      </c>
      <c r="BJ199" s="474">
        <v>0</v>
      </c>
      <c r="BK199" s="263">
        <f t="shared" si="1971"/>
        <v>0</v>
      </c>
      <c r="BL199" s="474">
        <v>0</v>
      </c>
      <c r="BM199" s="263">
        <f t="shared" si="1972"/>
        <v>0</v>
      </c>
      <c r="BN199" s="474">
        <v>0</v>
      </c>
      <c r="BO199" s="263">
        <f t="shared" si="1973"/>
        <v>0</v>
      </c>
      <c r="BP199" s="474">
        <v>0</v>
      </c>
      <c r="BQ199" s="476">
        <f t="shared" si="1974"/>
        <v>0</v>
      </c>
      <c r="BR199" s="295">
        <f t="shared" si="1374"/>
        <v>0</v>
      </c>
    </row>
    <row r="200" spans="2:70" ht="18" hidden="1" customHeight="1" outlineLevel="2" thickTop="1" thickBot="1">
      <c r="B200" s="208" t="s">
        <v>503</v>
      </c>
      <c r="C200" s="260" t="str">
        <f>IF(VLOOKUP(B200,'Orçamento Detalhado'!$A$11:$I$529,4,)="","",(VLOOKUP(B200,'Orçamento Detalhado'!$A$11:$I$529,4,)))</f>
        <v/>
      </c>
      <c r="D200" s="261" t="str">
        <f>IF(B200="","",VLOOKUP($B200,'Orçamento Detalhado'!$A$11:$J$529,10,))</f>
        <v/>
      </c>
      <c r="E200" s="262">
        <f t="shared" si="1373"/>
        <v>0</v>
      </c>
      <c r="F200" s="478">
        <v>196</v>
      </c>
      <c r="G200" s="263">
        <f t="shared" si="1943"/>
        <v>0</v>
      </c>
      <c r="H200" s="264"/>
      <c r="I200" s="263">
        <f t="shared" si="1944"/>
        <v>0</v>
      </c>
      <c r="J200" s="474"/>
      <c r="K200" s="263">
        <f t="shared" si="1945"/>
        <v>0</v>
      </c>
      <c r="L200" s="474">
        <v>0</v>
      </c>
      <c r="M200" s="263">
        <f t="shared" si="1946"/>
        <v>0</v>
      </c>
      <c r="N200" s="474">
        <v>0</v>
      </c>
      <c r="O200" s="263">
        <f t="shared" si="1947"/>
        <v>0</v>
      </c>
      <c r="P200" s="474">
        <v>0</v>
      </c>
      <c r="Q200" s="263">
        <f t="shared" si="1948"/>
        <v>0</v>
      </c>
      <c r="R200" s="474">
        <v>0</v>
      </c>
      <c r="S200" s="263">
        <f t="shared" si="1949"/>
        <v>0</v>
      </c>
      <c r="T200" s="474">
        <v>0</v>
      </c>
      <c r="U200" s="263">
        <f t="shared" si="1950"/>
        <v>0</v>
      </c>
      <c r="V200" s="474">
        <v>0</v>
      </c>
      <c r="W200" s="263">
        <f t="shared" si="1951"/>
        <v>0</v>
      </c>
      <c r="X200" s="474">
        <v>0</v>
      </c>
      <c r="Y200" s="263">
        <f t="shared" si="1952"/>
        <v>0</v>
      </c>
      <c r="Z200" s="474">
        <v>0</v>
      </c>
      <c r="AA200" s="263">
        <f t="shared" si="1953"/>
        <v>0</v>
      </c>
      <c r="AB200" s="474"/>
      <c r="AC200" s="263">
        <f t="shared" si="1954"/>
        <v>0</v>
      </c>
      <c r="AD200" s="474"/>
      <c r="AE200" s="263">
        <f t="shared" si="1955"/>
        <v>0</v>
      </c>
      <c r="AF200" s="474"/>
      <c r="AG200" s="263">
        <f t="shared" si="1956"/>
        <v>0</v>
      </c>
      <c r="AH200" s="474"/>
      <c r="AI200" s="263">
        <f t="shared" si="1957"/>
        <v>0</v>
      </c>
      <c r="AJ200" s="474">
        <v>0</v>
      </c>
      <c r="AK200" s="263">
        <f t="shared" si="1958"/>
        <v>0</v>
      </c>
      <c r="AL200" s="474">
        <v>0</v>
      </c>
      <c r="AM200" s="263">
        <f t="shared" si="1959"/>
        <v>0</v>
      </c>
      <c r="AN200" s="474">
        <v>0</v>
      </c>
      <c r="AO200" s="263">
        <f t="shared" si="1960"/>
        <v>0</v>
      </c>
      <c r="AP200" s="474">
        <v>0</v>
      </c>
      <c r="AQ200" s="263">
        <f t="shared" si="1961"/>
        <v>0</v>
      </c>
      <c r="AR200" s="474">
        <v>0</v>
      </c>
      <c r="AS200" s="263">
        <f t="shared" si="1962"/>
        <v>0</v>
      </c>
      <c r="AT200" s="474">
        <v>0</v>
      </c>
      <c r="AU200" s="263">
        <f t="shared" si="1963"/>
        <v>0</v>
      </c>
      <c r="AV200" s="474">
        <v>0</v>
      </c>
      <c r="AW200" s="263">
        <f t="shared" si="1964"/>
        <v>0</v>
      </c>
      <c r="AX200" s="474">
        <v>0</v>
      </c>
      <c r="AY200" s="263">
        <f t="shared" si="1965"/>
        <v>0</v>
      </c>
      <c r="AZ200" s="474">
        <v>0</v>
      </c>
      <c r="BA200" s="263">
        <f t="shared" si="1966"/>
        <v>0</v>
      </c>
      <c r="BB200" s="474">
        <v>0</v>
      </c>
      <c r="BC200" s="263">
        <f t="shared" si="1967"/>
        <v>0</v>
      </c>
      <c r="BD200" s="474">
        <v>0</v>
      </c>
      <c r="BE200" s="263">
        <f t="shared" si="1968"/>
        <v>0</v>
      </c>
      <c r="BF200" s="474">
        <v>0</v>
      </c>
      <c r="BG200" s="263">
        <f t="shared" si="1969"/>
        <v>0</v>
      </c>
      <c r="BH200" s="474">
        <v>0</v>
      </c>
      <c r="BI200" s="263">
        <f t="shared" si="1970"/>
        <v>0</v>
      </c>
      <c r="BJ200" s="474">
        <v>0</v>
      </c>
      <c r="BK200" s="263">
        <f t="shared" si="1971"/>
        <v>0</v>
      </c>
      <c r="BL200" s="474">
        <v>0</v>
      </c>
      <c r="BM200" s="263">
        <f t="shared" si="1972"/>
        <v>0</v>
      </c>
      <c r="BN200" s="474">
        <v>0</v>
      </c>
      <c r="BO200" s="263">
        <f t="shared" si="1973"/>
        <v>0</v>
      </c>
      <c r="BP200" s="474">
        <v>0</v>
      </c>
      <c r="BQ200" s="476">
        <f t="shared" si="1974"/>
        <v>0</v>
      </c>
      <c r="BR200" s="295">
        <f t="shared" si="1374"/>
        <v>0</v>
      </c>
    </row>
    <row r="201" spans="2:70" ht="18" hidden="1" customHeight="1" outlineLevel="2" thickTop="1" thickBot="1">
      <c r="B201" s="208" t="s">
        <v>504</v>
      </c>
      <c r="C201" s="260" t="str">
        <f>IF(VLOOKUP(B201,'Orçamento Detalhado'!$A$11:$I$529,4,)="","",(VLOOKUP(B201,'Orçamento Detalhado'!$A$11:$I$529,4,)))</f>
        <v/>
      </c>
      <c r="D201" s="261" t="str">
        <f>IF(B201="","",VLOOKUP($B201,'Orçamento Detalhado'!$A$11:$J$529,10,))</f>
        <v/>
      </c>
      <c r="E201" s="262">
        <f t="shared" ref="E201:E264" si="1975">IFERROR(D201/$D$524,0)</f>
        <v>0</v>
      </c>
      <c r="F201" s="478">
        <v>197</v>
      </c>
      <c r="G201" s="263">
        <f t="shared" si="1943"/>
        <v>0</v>
      </c>
      <c r="H201" s="264"/>
      <c r="I201" s="263">
        <f t="shared" si="1944"/>
        <v>0</v>
      </c>
      <c r="J201" s="474"/>
      <c r="K201" s="263">
        <f t="shared" si="1945"/>
        <v>0</v>
      </c>
      <c r="L201" s="474">
        <v>0</v>
      </c>
      <c r="M201" s="263">
        <f t="shared" si="1946"/>
        <v>0</v>
      </c>
      <c r="N201" s="474">
        <v>0</v>
      </c>
      <c r="O201" s="263">
        <f t="shared" si="1947"/>
        <v>0</v>
      </c>
      <c r="P201" s="474">
        <v>0</v>
      </c>
      <c r="Q201" s="263">
        <f t="shared" si="1948"/>
        <v>0</v>
      </c>
      <c r="R201" s="474">
        <v>0</v>
      </c>
      <c r="S201" s="263">
        <f t="shared" si="1949"/>
        <v>0</v>
      </c>
      <c r="T201" s="474">
        <v>0</v>
      </c>
      <c r="U201" s="263">
        <f t="shared" si="1950"/>
        <v>0</v>
      </c>
      <c r="V201" s="474">
        <v>0</v>
      </c>
      <c r="W201" s="263">
        <f t="shared" si="1951"/>
        <v>0</v>
      </c>
      <c r="X201" s="474">
        <v>0</v>
      </c>
      <c r="Y201" s="263">
        <f t="shared" si="1952"/>
        <v>0</v>
      </c>
      <c r="Z201" s="474">
        <v>0</v>
      </c>
      <c r="AA201" s="263">
        <f t="shared" si="1953"/>
        <v>0</v>
      </c>
      <c r="AB201" s="474"/>
      <c r="AC201" s="263">
        <f t="shared" si="1954"/>
        <v>0</v>
      </c>
      <c r="AD201" s="474"/>
      <c r="AE201" s="263">
        <f t="shared" si="1955"/>
        <v>0</v>
      </c>
      <c r="AF201" s="474"/>
      <c r="AG201" s="263">
        <f t="shared" si="1956"/>
        <v>0</v>
      </c>
      <c r="AH201" s="474"/>
      <c r="AI201" s="263">
        <f t="shared" si="1957"/>
        <v>0</v>
      </c>
      <c r="AJ201" s="474">
        <v>0</v>
      </c>
      <c r="AK201" s="263">
        <f t="shared" si="1958"/>
        <v>0</v>
      </c>
      <c r="AL201" s="474">
        <v>0</v>
      </c>
      <c r="AM201" s="263">
        <f t="shared" si="1959"/>
        <v>0</v>
      </c>
      <c r="AN201" s="474">
        <v>0</v>
      </c>
      <c r="AO201" s="263">
        <f t="shared" si="1960"/>
        <v>0</v>
      </c>
      <c r="AP201" s="474">
        <v>0</v>
      </c>
      <c r="AQ201" s="263">
        <f t="shared" si="1961"/>
        <v>0</v>
      </c>
      <c r="AR201" s="474">
        <v>0</v>
      </c>
      <c r="AS201" s="263">
        <f t="shared" si="1962"/>
        <v>0</v>
      </c>
      <c r="AT201" s="474">
        <v>0</v>
      </c>
      <c r="AU201" s="263">
        <f t="shared" si="1963"/>
        <v>0</v>
      </c>
      <c r="AV201" s="474">
        <v>0</v>
      </c>
      <c r="AW201" s="263">
        <f t="shared" si="1964"/>
        <v>0</v>
      </c>
      <c r="AX201" s="474">
        <v>0</v>
      </c>
      <c r="AY201" s="263">
        <f t="shared" si="1965"/>
        <v>0</v>
      </c>
      <c r="AZ201" s="474">
        <v>0</v>
      </c>
      <c r="BA201" s="263">
        <f t="shared" si="1966"/>
        <v>0</v>
      </c>
      <c r="BB201" s="474">
        <v>0</v>
      </c>
      <c r="BC201" s="263">
        <f t="shared" si="1967"/>
        <v>0</v>
      </c>
      <c r="BD201" s="474">
        <v>0</v>
      </c>
      <c r="BE201" s="263">
        <f t="shared" si="1968"/>
        <v>0</v>
      </c>
      <c r="BF201" s="474">
        <v>0</v>
      </c>
      <c r="BG201" s="263">
        <f t="shared" si="1969"/>
        <v>0</v>
      </c>
      <c r="BH201" s="474">
        <v>0</v>
      </c>
      <c r="BI201" s="263">
        <f t="shared" si="1970"/>
        <v>0</v>
      </c>
      <c r="BJ201" s="474">
        <v>0</v>
      </c>
      <c r="BK201" s="263">
        <f t="shared" si="1971"/>
        <v>0</v>
      </c>
      <c r="BL201" s="474">
        <v>0</v>
      </c>
      <c r="BM201" s="263">
        <f t="shared" si="1972"/>
        <v>0</v>
      </c>
      <c r="BN201" s="474">
        <v>0</v>
      </c>
      <c r="BO201" s="263">
        <f t="shared" si="1973"/>
        <v>0</v>
      </c>
      <c r="BP201" s="474">
        <v>0</v>
      </c>
      <c r="BQ201" s="476">
        <f t="shared" si="1974"/>
        <v>0</v>
      </c>
      <c r="BR201" s="295">
        <f t="shared" ref="BR201:BR264" si="1976">SUM(G201,I201,K201,M201,O201,Q201,S201,U201,W201,Y201,AA201,AC201,AE201,AG201,AI201,AK201,AM201,AO201,AQ201,AS201,AU201,AW201,AY201,BA201,BC201,BE201,BG201,BI201,BK201,BM201,BO201)</f>
        <v>0</v>
      </c>
    </row>
    <row r="202" spans="2:70" ht="18" hidden="1" customHeight="1" outlineLevel="2" thickTop="1" thickBot="1">
      <c r="B202" s="208" t="s">
        <v>505</v>
      </c>
      <c r="C202" s="260" t="str">
        <f>IF(VLOOKUP(B202,'Orçamento Detalhado'!$A$11:$I$529,4,)="","",(VLOOKUP(B202,'Orçamento Detalhado'!$A$11:$I$529,4,)))</f>
        <v/>
      </c>
      <c r="D202" s="261" t="str">
        <f>IF(B202="","",VLOOKUP($B202,'Orçamento Detalhado'!$A$11:$J$529,10,))</f>
        <v/>
      </c>
      <c r="E202" s="262">
        <f t="shared" si="1975"/>
        <v>0</v>
      </c>
      <c r="F202" s="478">
        <v>198</v>
      </c>
      <c r="G202" s="263">
        <f t="shared" ref="G202" si="1977">IFERROR($D202*H202,0)</f>
        <v>0</v>
      </c>
      <c r="H202" s="264"/>
      <c r="I202" s="263">
        <f t="shared" ref="I202" si="1978">IFERROR($D202*J202,0)</f>
        <v>0</v>
      </c>
      <c r="J202" s="474"/>
      <c r="K202" s="263">
        <f t="shared" ref="K202" si="1979">IFERROR($D202*L202,0)</f>
        <v>0</v>
      </c>
      <c r="L202" s="474">
        <v>0</v>
      </c>
      <c r="M202" s="263">
        <f t="shared" ref="M202" si="1980">IFERROR($D202*N202,0)</f>
        <v>0</v>
      </c>
      <c r="N202" s="474">
        <v>0</v>
      </c>
      <c r="O202" s="263">
        <f t="shared" ref="O202" si="1981">IFERROR($D202*P202,0)</f>
        <v>0</v>
      </c>
      <c r="P202" s="474">
        <v>0</v>
      </c>
      <c r="Q202" s="263">
        <f t="shared" ref="Q202" si="1982">IFERROR($D202*R202,0)</f>
        <v>0</v>
      </c>
      <c r="R202" s="474">
        <v>0</v>
      </c>
      <c r="S202" s="263">
        <f t="shared" ref="S202" si="1983">IFERROR($D202*T202,0)</f>
        <v>0</v>
      </c>
      <c r="T202" s="474">
        <v>0</v>
      </c>
      <c r="U202" s="263">
        <f t="shared" ref="U202" si="1984">IFERROR($D202*V202,0)</f>
        <v>0</v>
      </c>
      <c r="V202" s="474">
        <v>0</v>
      </c>
      <c r="W202" s="263">
        <f t="shared" ref="W202" si="1985">IFERROR($D202*X202,0)</f>
        <v>0</v>
      </c>
      <c r="X202" s="474">
        <v>0</v>
      </c>
      <c r="Y202" s="263">
        <f t="shared" ref="Y202" si="1986">IFERROR($D202*Z202,0)</f>
        <v>0</v>
      </c>
      <c r="Z202" s="474">
        <v>0</v>
      </c>
      <c r="AA202" s="263">
        <f t="shared" ref="AA202" si="1987">IFERROR($D202*AB202,0)</f>
        <v>0</v>
      </c>
      <c r="AB202" s="474"/>
      <c r="AC202" s="263">
        <f t="shared" ref="AC202" si="1988">IFERROR($D202*AD202,0)</f>
        <v>0</v>
      </c>
      <c r="AD202" s="474"/>
      <c r="AE202" s="263">
        <f t="shared" ref="AE202" si="1989">IFERROR($D202*AF202,0)</f>
        <v>0</v>
      </c>
      <c r="AF202" s="474"/>
      <c r="AG202" s="263">
        <f t="shared" ref="AG202" si="1990">IFERROR($D202*AH202,0)</f>
        <v>0</v>
      </c>
      <c r="AH202" s="474"/>
      <c r="AI202" s="263">
        <f t="shared" ref="AI202" si="1991">IFERROR($D202*AJ202,0)</f>
        <v>0</v>
      </c>
      <c r="AJ202" s="474">
        <v>0</v>
      </c>
      <c r="AK202" s="263">
        <f t="shared" ref="AK202" si="1992">IFERROR($D202*AL202,0)</f>
        <v>0</v>
      </c>
      <c r="AL202" s="474">
        <v>0</v>
      </c>
      <c r="AM202" s="263">
        <f t="shared" ref="AM202" si="1993">IFERROR($D202*AN202,0)</f>
        <v>0</v>
      </c>
      <c r="AN202" s="474">
        <v>0</v>
      </c>
      <c r="AO202" s="263">
        <f t="shared" ref="AO202" si="1994">IFERROR($D202*AP202,0)</f>
        <v>0</v>
      </c>
      <c r="AP202" s="474">
        <v>0</v>
      </c>
      <c r="AQ202" s="263">
        <f t="shared" ref="AQ202" si="1995">IFERROR($D202*AR202,0)</f>
        <v>0</v>
      </c>
      <c r="AR202" s="474">
        <v>0</v>
      </c>
      <c r="AS202" s="263">
        <f t="shared" ref="AS202" si="1996">IFERROR($D202*AT202,0)</f>
        <v>0</v>
      </c>
      <c r="AT202" s="474">
        <v>0</v>
      </c>
      <c r="AU202" s="263">
        <f t="shared" ref="AU202" si="1997">IFERROR($D202*AV202,0)</f>
        <v>0</v>
      </c>
      <c r="AV202" s="474">
        <v>0</v>
      </c>
      <c r="AW202" s="263">
        <f t="shared" ref="AW202" si="1998">IFERROR($D202*AX202,0)</f>
        <v>0</v>
      </c>
      <c r="AX202" s="474">
        <v>0</v>
      </c>
      <c r="AY202" s="263">
        <f t="shared" ref="AY202" si="1999">IFERROR($D202*AZ202,0)</f>
        <v>0</v>
      </c>
      <c r="AZ202" s="474">
        <v>0</v>
      </c>
      <c r="BA202" s="263">
        <f t="shared" ref="BA202" si="2000">IFERROR($D202*BB202,0)</f>
        <v>0</v>
      </c>
      <c r="BB202" s="474">
        <v>0</v>
      </c>
      <c r="BC202" s="263">
        <f t="shared" ref="BC202" si="2001">IFERROR($D202*BD202,0)</f>
        <v>0</v>
      </c>
      <c r="BD202" s="474">
        <v>0</v>
      </c>
      <c r="BE202" s="263">
        <f t="shared" ref="BE202" si="2002">IFERROR($D202*BF202,0)</f>
        <v>0</v>
      </c>
      <c r="BF202" s="474">
        <v>0</v>
      </c>
      <c r="BG202" s="263">
        <f t="shared" ref="BG202" si="2003">IFERROR($D202*BH202,0)</f>
        <v>0</v>
      </c>
      <c r="BH202" s="474">
        <v>0</v>
      </c>
      <c r="BI202" s="263">
        <f t="shared" ref="BI202" si="2004">IFERROR($D202*BJ202,0)</f>
        <v>0</v>
      </c>
      <c r="BJ202" s="474">
        <v>0</v>
      </c>
      <c r="BK202" s="263">
        <f t="shared" ref="BK202" si="2005">IFERROR($D202*BL202,0)</f>
        <v>0</v>
      </c>
      <c r="BL202" s="474">
        <v>0</v>
      </c>
      <c r="BM202" s="263">
        <f t="shared" ref="BM202" si="2006">IFERROR($D202*BN202,0)</f>
        <v>0</v>
      </c>
      <c r="BN202" s="474">
        <v>0</v>
      </c>
      <c r="BO202" s="263">
        <f t="shared" ref="BO202" si="2007">IFERROR($D202*BP202,0)</f>
        <v>0</v>
      </c>
      <c r="BP202" s="474">
        <v>0</v>
      </c>
      <c r="BQ202" s="476">
        <f t="shared" ref="BQ202" si="2008">SUM(BN202,BL202,BJ202,BH202,BF202,BD202,BB202,AZ202,AX202,AV202,AT202,AR202,AP202,AN202,AL202,AJ202,AH202,AF202,AD202,AB202,Z202,X202,V202,T202,R202,P202,N202,L202,J202,H202,BP202)</f>
        <v>0</v>
      </c>
      <c r="BR202" s="295">
        <f t="shared" si="1976"/>
        <v>0</v>
      </c>
    </row>
    <row r="203" spans="2:70" ht="18" hidden="1" customHeight="1" outlineLevel="2" thickTop="1" thickBot="1">
      <c r="B203" s="208" t="s">
        <v>506</v>
      </c>
      <c r="C203" s="260" t="str">
        <f>IF(VLOOKUP(B203,'Orçamento Detalhado'!$A$11:$I$529,4,)="","",(VLOOKUP(B203,'Orçamento Detalhado'!$A$11:$I$529,4,)))</f>
        <v/>
      </c>
      <c r="D203" s="261" t="str">
        <f>IF(B203="","",VLOOKUP($B203,'Orçamento Detalhado'!$A$11:$J$529,10,))</f>
        <v/>
      </c>
      <c r="E203" s="262">
        <f t="shared" si="1975"/>
        <v>0</v>
      </c>
      <c r="F203" s="478">
        <v>199</v>
      </c>
      <c r="G203" s="263">
        <f t="shared" ref="G203:G204" si="2009">IFERROR($D203*H203,0)</f>
        <v>0</v>
      </c>
      <c r="H203" s="264"/>
      <c r="I203" s="263">
        <f t="shared" ref="I203:I204" si="2010">IFERROR($D203*J203,0)</f>
        <v>0</v>
      </c>
      <c r="J203" s="474"/>
      <c r="K203" s="263">
        <f t="shared" ref="K203:K204" si="2011">IFERROR($D203*L203,0)</f>
        <v>0</v>
      </c>
      <c r="L203" s="474">
        <v>0</v>
      </c>
      <c r="M203" s="263">
        <f t="shared" ref="M203:M204" si="2012">IFERROR($D203*N203,0)</f>
        <v>0</v>
      </c>
      <c r="N203" s="474">
        <v>0</v>
      </c>
      <c r="O203" s="263">
        <f t="shared" ref="O203:O204" si="2013">IFERROR($D203*P203,0)</f>
        <v>0</v>
      </c>
      <c r="P203" s="474">
        <v>0</v>
      </c>
      <c r="Q203" s="263">
        <f t="shared" ref="Q203:Q204" si="2014">IFERROR($D203*R203,0)</f>
        <v>0</v>
      </c>
      <c r="R203" s="474">
        <v>0</v>
      </c>
      <c r="S203" s="263">
        <f t="shared" ref="S203:S204" si="2015">IFERROR($D203*T203,0)</f>
        <v>0</v>
      </c>
      <c r="T203" s="474">
        <v>0</v>
      </c>
      <c r="U203" s="263">
        <f t="shared" ref="U203:U204" si="2016">IFERROR($D203*V203,0)</f>
        <v>0</v>
      </c>
      <c r="V203" s="474">
        <v>0</v>
      </c>
      <c r="W203" s="263">
        <f t="shared" ref="W203:W204" si="2017">IFERROR($D203*X203,0)</f>
        <v>0</v>
      </c>
      <c r="X203" s="474">
        <v>0</v>
      </c>
      <c r="Y203" s="263">
        <f t="shared" ref="Y203:Y204" si="2018">IFERROR($D203*Z203,0)</f>
        <v>0</v>
      </c>
      <c r="Z203" s="474">
        <v>0</v>
      </c>
      <c r="AA203" s="263">
        <f t="shared" ref="AA203:AA204" si="2019">IFERROR($D203*AB203,0)</f>
        <v>0</v>
      </c>
      <c r="AB203" s="474"/>
      <c r="AC203" s="263">
        <f t="shared" ref="AC203:AC204" si="2020">IFERROR($D203*AD203,0)</f>
        <v>0</v>
      </c>
      <c r="AD203" s="474"/>
      <c r="AE203" s="263">
        <f t="shared" ref="AE203:AE204" si="2021">IFERROR($D203*AF203,0)</f>
        <v>0</v>
      </c>
      <c r="AF203" s="474"/>
      <c r="AG203" s="263">
        <f t="shared" ref="AG203:AG204" si="2022">IFERROR($D203*AH203,0)</f>
        <v>0</v>
      </c>
      <c r="AH203" s="474"/>
      <c r="AI203" s="263">
        <f t="shared" ref="AI203:AI204" si="2023">IFERROR($D203*AJ203,0)</f>
        <v>0</v>
      </c>
      <c r="AJ203" s="474">
        <v>0</v>
      </c>
      <c r="AK203" s="263">
        <f t="shared" ref="AK203:AK204" si="2024">IFERROR($D203*AL203,0)</f>
        <v>0</v>
      </c>
      <c r="AL203" s="474">
        <v>0</v>
      </c>
      <c r="AM203" s="263">
        <f t="shared" ref="AM203:AM204" si="2025">IFERROR($D203*AN203,0)</f>
        <v>0</v>
      </c>
      <c r="AN203" s="474">
        <v>0</v>
      </c>
      <c r="AO203" s="263">
        <f t="shared" ref="AO203:AO204" si="2026">IFERROR($D203*AP203,0)</f>
        <v>0</v>
      </c>
      <c r="AP203" s="474">
        <v>0</v>
      </c>
      <c r="AQ203" s="263">
        <f t="shared" ref="AQ203:AQ204" si="2027">IFERROR($D203*AR203,0)</f>
        <v>0</v>
      </c>
      <c r="AR203" s="474">
        <v>0</v>
      </c>
      <c r="AS203" s="263">
        <f t="shared" ref="AS203:AS204" si="2028">IFERROR($D203*AT203,0)</f>
        <v>0</v>
      </c>
      <c r="AT203" s="474">
        <v>0</v>
      </c>
      <c r="AU203" s="263">
        <f t="shared" ref="AU203:AU204" si="2029">IFERROR($D203*AV203,0)</f>
        <v>0</v>
      </c>
      <c r="AV203" s="474">
        <v>0</v>
      </c>
      <c r="AW203" s="263">
        <f t="shared" ref="AW203:AW204" si="2030">IFERROR($D203*AX203,0)</f>
        <v>0</v>
      </c>
      <c r="AX203" s="474">
        <v>0</v>
      </c>
      <c r="AY203" s="263">
        <f t="shared" ref="AY203:AY204" si="2031">IFERROR($D203*AZ203,0)</f>
        <v>0</v>
      </c>
      <c r="AZ203" s="474">
        <v>0</v>
      </c>
      <c r="BA203" s="263">
        <f t="shared" ref="BA203:BA204" si="2032">IFERROR($D203*BB203,0)</f>
        <v>0</v>
      </c>
      <c r="BB203" s="474">
        <v>0</v>
      </c>
      <c r="BC203" s="263">
        <f t="shared" ref="BC203:BC204" si="2033">IFERROR($D203*BD203,0)</f>
        <v>0</v>
      </c>
      <c r="BD203" s="474">
        <v>0</v>
      </c>
      <c r="BE203" s="263">
        <f t="shared" ref="BE203:BE204" si="2034">IFERROR($D203*BF203,0)</f>
        <v>0</v>
      </c>
      <c r="BF203" s="474">
        <v>0</v>
      </c>
      <c r="BG203" s="263">
        <f t="shared" ref="BG203:BG204" si="2035">IFERROR($D203*BH203,0)</f>
        <v>0</v>
      </c>
      <c r="BH203" s="474">
        <v>0</v>
      </c>
      <c r="BI203" s="263">
        <f t="shared" ref="BI203:BI204" si="2036">IFERROR($D203*BJ203,0)</f>
        <v>0</v>
      </c>
      <c r="BJ203" s="474">
        <v>0</v>
      </c>
      <c r="BK203" s="263">
        <f t="shared" ref="BK203:BK204" si="2037">IFERROR($D203*BL203,0)</f>
        <v>0</v>
      </c>
      <c r="BL203" s="474">
        <v>0</v>
      </c>
      <c r="BM203" s="263">
        <f t="shared" ref="BM203:BM204" si="2038">IFERROR($D203*BN203,0)</f>
        <v>0</v>
      </c>
      <c r="BN203" s="474">
        <v>0</v>
      </c>
      <c r="BO203" s="263">
        <f t="shared" ref="BO203:BO204" si="2039">IFERROR($D203*BP203,0)</f>
        <v>0</v>
      </c>
      <c r="BP203" s="474">
        <v>0</v>
      </c>
      <c r="BQ203" s="476">
        <f t="shared" ref="BQ203:BQ204" si="2040">SUM(BN203,BL203,BJ203,BH203,BF203,BD203,BB203,AZ203,AX203,AV203,AT203,AR203,AP203,AN203,AL203,AJ203,AH203,AF203,AD203,AB203,Z203,X203,V203,T203,R203,P203,N203,L203,J203,H203,BP203)</f>
        <v>0</v>
      </c>
      <c r="BR203" s="295">
        <f t="shared" si="1976"/>
        <v>0</v>
      </c>
    </row>
    <row r="204" spans="2:70" ht="18" hidden="1" customHeight="1" outlineLevel="2" thickTop="1" thickBot="1">
      <c r="B204" s="208" t="s">
        <v>507</v>
      </c>
      <c r="C204" s="260" t="str">
        <f>IF(VLOOKUP(B204,'Orçamento Detalhado'!$A$11:$I$529,4,)="","",(VLOOKUP(B204,'Orçamento Detalhado'!$A$11:$I$529,4,)))</f>
        <v/>
      </c>
      <c r="D204" s="261" t="str">
        <f>IF(B204="","",VLOOKUP($B204,'Orçamento Detalhado'!$A$11:$J$529,10,))</f>
        <v/>
      </c>
      <c r="E204" s="262">
        <f t="shared" si="1975"/>
        <v>0</v>
      </c>
      <c r="F204" s="478">
        <v>200</v>
      </c>
      <c r="G204" s="263">
        <f t="shared" si="2009"/>
        <v>0</v>
      </c>
      <c r="H204" s="264"/>
      <c r="I204" s="263">
        <f t="shared" si="2010"/>
        <v>0</v>
      </c>
      <c r="J204" s="474"/>
      <c r="K204" s="263">
        <f t="shared" si="2011"/>
        <v>0</v>
      </c>
      <c r="L204" s="474">
        <v>0</v>
      </c>
      <c r="M204" s="263">
        <f t="shared" si="2012"/>
        <v>0</v>
      </c>
      <c r="N204" s="474">
        <v>0</v>
      </c>
      <c r="O204" s="263">
        <f t="shared" si="2013"/>
        <v>0</v>
      </c>
      <c r="P204" s="474">
        <v>0</v>
      </c>
      <c r="Q204" s="263">
        <f t="shared" si="2014"/>
        <v>0</v>
      </c>
      <c r="R204" s="474">
        <v>0</v>
      </c>
      <c r="S204" s="263">
        <f t="shared" si="2015"/>
        <v>0</v>
      </c>
      <c r="T204" s="474">
        <v>0</v>
      </c>
      <c r="U204" s="263">
        <f t="shared" si="2016"/>
        <v>0</v>
      </c>
      <c r="V204" s="474">
        <v>0</v>
      </c>
      <c r="W204" s="263">
        <f t="shared" si="2017"/>
        <v>0</v>
      </c>
      <c r="X204" s="474">
        <v>0</v>
      </c>
      <c r="Y204" s="263">
        <f t="shared" si="2018"/>
        <v>0</v>
      </c>
      <c r="Z204" s="474">
        <v>0</v>
      </c>
      <c r="AA204" s="263">
        <f t="shared" si="2019"/>
        <v>0</v>
      </c>
      <c r="AB204" s="474"/>
      <c r="AC204" s="263">
        <f t="shared" si="2020"/>
        <v>0</v>
      </c>
      <c r="AD204" s="474"/>
      <c r="AE204" s="263">
        <f t="shared" si="2021"/>
        <v>0</v>
      </c>
      <c r="AF204" s="474"/>
      <c r="AG204" s="263">
        <f t="shared" si="2022"/>
        <v>0</v>
      </c>
      <c r="AH204" s="474"/>
      <c r="AI204" s="263">
        <f t="shared" si="2023"/>
        <v>0</v>
      </c>
      <c r="AJ204" s="474">
        <v>0</v>
      </c>
      <c r="AK204" s="263">
        <f t="shared" si="2024"/>
        <v>0</v>
      </c>
      <c r="AL204" s="474">
        <v>0</v>
      </c>
      <c r="AM204" s="263">
        <f t="shared" si="2025"/>
        <v>0</v>
      </c>
      <c r="AN204" s="474">
        <v>0</v>
      </c>
      <c r="AO204" s="263">
        <f t="shared" si="2026"/>
        <v>0</v>
      </c>
      <c r="AP204" s="474">
        <v>0</v>
      </c>
      <c r="AQ204" s="263">
        <f t="shared" si="2027"/>
        <v>0</v>
      </c>
      <c r="AR204" s="474">
        <v>0</v>
      </c>
      <c r="AS204" s="263">
        <f t="shared" si="2028"/>
        <v>0</v>
      </c>
      <c r="AT204" s="474">
        <v>0</v>
      </c>
      <c r="AU204" s="263">
        <f t="shared" si="2029"/>
        <v>0</v>
      </c>
      <c r="AV204" s="474">
        <v>0</v>
      </c>
      <c r="AW204" s="263">
        <f t="shared" si="2030"/>
        <v>0</v>
      </c>
      <c r="AX204" s="474">
        <v>0</v>
      </c>
      <c r="AY204" s="263">
        <f t="shared" si="2031"/>
        <v>0</v>
      </c>
      <c r="AZ204" s="474">
        <v>0</v>
      </c>
      <c r="BA204" s="263">
        <f t="shared" si="2032"/>
        <v>0</v>
      </c>
      <c r="BB204" s="474">
        <v>0</v>
      </c>
      <c r="BC204" s="263">
        <f t="shared" si="2033"/>
        <v>0</v>
      </c>
      <c r="BD204" s="474">
        <v>0</v>
      </c>
      <c r="BE204" s="263">
        <f t="shared" si="2034"/>
        <v>0</v>
      </c>
      <c r="BF204" s="474">
        <v>0</v>
      </c>
      <c r="BG204" s="263">
        <f t="shared" si="2035"/>
        <v>0</v>
      </c>
      <c r="BH204" s="474">
        <v>0</v>
      </c>
      <c r="BI204" s="263">
        <f t="shared" si="2036"/>
        <v>0</v>
      </c>
      <c r="BJ204" s="474">
        <v>0</v>
      </c>
      <c r="BK204" s="263">
        <f t="shared" si="2037"/>
        <v>0</v>
      </c>
      <c r="BL204" s="474">
        <v>0</v>
      </c>
      <c r="BM204" s="263">
        <f t="shared" si="2038"/>
        <v>0</v>
      </c>
      <c r="BN204" s="474">
        <v>0</v>
      </c>
      <c r="BO204" s="263">
        <f t="shared" si="2039"/>
        <v>0</v>
      </c>
      <c r="BP204" s="474">
        <v>0</v>
      </c>
      <c r="BQ204" s="476">
        <f t="shared" si="2040"/>
        <v>0</v>
      </c>
      <c r="BR204" s="295">
        <f t="shared" si="1976"/>
        <v>0</v>
      </c>
    </row>
    <row r="205" spans="2:70" ht="18" hidden="1" customHeight="1" outlineLevel="1" thickTop="1" thickBot="1">
      <c r="B205" s="246" t="s">
        <v>125</v>
      </c>
      <c r="C205" s="266" t="str">
        <f>IF(B205="","",VLOOKUP(B205,'Orçamento Detalhado'!$A$11:$I$529,4,))</f>
        <v>PINTURA</v>
      </c>
      <c r="D205" s="249">
        <f>SUM(D206:D222)</f>
        <v>0</v>
      </c>
      <c r="E205" s="250">
        <f t="shared" si="1975"/>
        <v>0</v>
      </c>
      <c r="F205" s="478">
        <v>201</v>
      </c>
      <c r="G205" s="251">
        <f>SUM(G206:G222)</f>
        <v>0</v>
      </c>
      <c r="H205" s="252">
        <f>IFERROR(G205/$D205,0)</f>
        <v>0</v>
      </c>
      <c r="I205" s="251">
        <f>SUM(I206:I222)</f>
        <v>0</v>
      </c>
      <c r="J205" s="473">
        <f>IFERROR(I205/$D205,0)</f>
        <v>0</v>
      </c>
      <c r="K205" s="251">
        <f>SUM(K206:K222)</f>
        <v>0</v>
      </c>
      <c r="L205" s="473">
        <f>IFERROR(K205/$D205,0)</f>
        <v>0</v>
      </c>
      <c r="M205" s="251">
        <f>SUM(M206:M222)</f>
        <v>0</v>
      </c>
      <c r="N205" s="473">
        <f>IFERROR(M205/$D205,0)</f>
        <v>0</v>
      </c>
      <c r="O205" s="251">
        <f>SUM(O206:O222)</f>
        <v>0</v>
      </c>
      <c r="P205" s="473">
        <f>IFERROR(O205/$D205,0)</f>
        <v>0</v>
      </c>
      <c r="Q205" s="251">
        <f>SUM(Q206:Q222)</f>
        <v>0</v>
      </c>
      <c r="R205" s="473">
        <f>IFERROR(Q205/$D205,0)</f>
        <v>0</v>
      </c>
      <c r="S205" s="251">
        <f>SUM(S206:S222)</f>
        <v>0</v>
      </c>
      <c r="T205" s="473">
        <f>IFERROR(S205/$D205,0)</f>
        <v>0</v>
      </c>
      <c r="U205" s="251">
        <f>SUM(U206:U222)</f>
        <v>0</v>
      </c>
      <c r="V205" s="473">
        <f>IFERROR(U205/$D205,0)</f>
        <v>0</v>
      </c>
      <c r="W205" s="251">
        <f>SUM(W206:W222)</f>
        <v>0</v>
      </c>
      <c r="X205" s="473">
        <f>IFERROR(W205/$D205,0)</f>
        <v>0</v>
      </c>
      <c r="Y205" s="251">
        <f>SUM(Y206:Y222)</f>
        <v>0</v>
      </c>
      <c r="Z205" s="473">
        <f>IFERROR(Y205/$D205,0)</f>
        <v>0</v>
      </c>
      <c r="AA205" s="251">
        <f>SUM(AA206:AA222)</f>
        <v>0</v>
      </c>
      <c r="AB205" s="473">
        <f>IFERROR(AA205/$D205,0)</f>
        <v>0</v>
      </c>
      <c r="AC205" s="251">
        <f>SUM(AC206:AC222)</f>
        <v>0</v>
      </c>
      <c r="AD205" s="473">
        <f>IFERROR(AC205/$D205,0)</f>
        <v>0</v>
      </c>
      <c r="AE205" s="251">
        <f>SUM(AE206:AE222)</f>
        <v>0</v>
      </c>
      <c r="AF205" s="473">
        <f>IFERROR(AE205/$D205,0)</f>
        <v>0</v>
      </c>
      <c r="AG205" s="251">
        <f>SUM(AG206:AG222)</f>
        <v>0</v>
      </c>
      <c r="AH205" s="473">
        <f>IFERROR(AG205/$D205,0)</f>
        <v>0</v>
      </c>
      <c r="AI205" s="251">
        <f>SUM(AI206:AI222)</f>
        <v>0</v>
      </c>
      <c r="AJ205" s="473">
        <f>IFERROR(AI205/$D205,0)</f>
        <v>0</v>
      </c>
      <c r="AK205" s="251">
        <f>SUM(AK206:AK222)</f>
        <v>0</v>
      </c>
      <c r="AL205" s="473">
        <f>IFERROR(AK205/$D205,0)</f>
        <v>0</v>
      </c>
      <c r="AM205" s="251">
        <f>SUM(AM206:AM222)</f>
        <v>0</v>
      </c>
      <c r="AN205" s="473">
        <f>IFERROR(AM205/$D205,0)</f>
        <v>0</v>
      </c>
      <c r="AO205" s="251">
        <f>SUM(AO206:AO222)</f>
        <v>0</v>
      </c>
      <c r="AP205" s="473">
        <f>IFERROR(AO205/$D205,0)</f>
        <v>0</v>
      </c>
      <c r="AQ205" s="251">
        <f>SUM(AQ206:AQ222)</f>
        <v>0</v>
      </c>
      <c r="AR205" s="473">
        <f>IFERROR(AQ205/$D205,0)</f>
        <v>0</v>
      </c>
      <c r="AS205" s="251">
        <f>SUM(AS206:AS222)</f>
        <v>0</v>
      </c>
      <c r="AT205" s="473">
        <f>IFERROR(AS205/$D205,0)</f>
        <v>0</v>
      </c>
      <c r="AU205" s="251">
        <f>SUM(AU206:AU222)</f>
        <v>0</v>
      </c>
      <c r="AV205" s="473">
        <f>IFERROR(AU205/$D205,0)</f>
        <v>0</v>
      </c>
      <c r="AW205" s="251">
        <f>SUM(AW206:AW222)</f>
        <v>0</v>
      </c>
      <c r="AX205" s="473">
        <f>IFERROR(AW205/$D205,0)</f>
        <v>0</v>
      </c>
      <c r="AY205" s="251">
        <f>SUM(AY206:AY222)</f>
        <v>0</v>
      </c>
      <c r="AZ205" s="473">
        <f>IFERROR(AY205/$D205,0)</f>
        <v>0</v>
      </c>
      <c r="BA205" s="251">
        <f>SUM(BA206:BA222)</f>
        <v>0</v>
      </c>
      <c r="BB205" s="473">
        <f>IFERROR(BA205/$D205,0)</f>
        <v>0</v>
      </c>
      <c r="BC205" s="251">
        <f>SUM(BC206:BC222)</f>
        <v>0</v>
      </c>
      <c r="BD205" s="473">
        <f>IFERROR(BC205/$D205,0)</f>
        <v>0</v>
      </c>
      <c r="BE205" s="251">
        <f>SUM(BE206:BE222)</f>
        <v>0</v>
      </c>
      <c r="BF205" s="473">
        <f>IFERROR(BE205/$D205,0)</f>
        <v>0</v>
      </c>
      <c r="BG205" s="251">
        <f>SUM(BG206:BG222)</f>
        <v>0</v>
      </c>
      <c r="BH205" s="473">
        <f>IFERROR(BG205/$D205,0)</f>
        <v>0</v>
      </c>
      <c r="BI205" s="251">
        <f>SUM(BI206:BI222)</f>
        <v>0</v>
      </c>
      <c r="BJ205" s="473">
        <f>IFERROR(BI205/$D205,0)</f>
        <v>0</v>
      </c>
      <c r="BK205" s="251">
        <f>SUM(BK206:BK222)</f>
        <v>0</v>
      </c>
      <c r="BL205" s="473">
        <f>IFERROR(BK205/$D205,0)</f>
        <v>0</v>
      </c>
      <c r="BM205" s="251">
        <f>SUM(BM206:BM222)</f>
        <v>0</v>
      </c>
      <c r="BN205" s="473">
        <f>IFERROR(BM205/$D205,0)</f>
        <v>0</v>
      </c>
      <c r="BO205" s="251">
        <f>SUM(BO206:BO222)</f>
        <v>0</v>
      </c>
      <c r="BP205" s="473">
        <f>IFERROR(BO205/$D205,0)</f>
        <v>0</v>
      </c>
      <c r="BQ205" s="476">
        <f t="shared" si="1815"/>
        <v>0</v>
      </c>
      <c r="BR205" s="295">
        <f t="shared" si="1976"/>
        <v>0</v>
      </c>
    </row>
    <row r="206" spans="2:70" ht="18" hidden="1" customHeight="1" outlineLevel="2" thickTop="1" thickBot="1">
      <c r="B206" s="208" t="s">
        <v>509</v>
      </c>
      <c r="C206" s="260" t="str">
        <f>IF(VLOOKUP(B206,'Orçamento Detalhado'!$A$11:$I$529,4,)="","",(VLOOKUP(B206,'Orçamento Detalhado'!$A$11:$I$529,4,)))</f>
        <v>Tinta Acrílica com massa corrida</v>
      </c>
      <c r="D206" s="261" t="str">
        <f>IF(B206="","",VLOOKUP($B206,'Orçamento Detalhado'!$A$11:$J$529,10,))</f>
        <v/>
      </c>
      <c r="E206" s="262">
        <f t="shared" si="1975"/>
        <v>0</v>
      </c>
      <c r="F206" s="478">
        <v>202</v>
      </c>
      <c r="G206" s="263">
        <f t="shared" si="1943"/>
        <v>0</v>
      </c>
      <c r="H206" s="264"/>
      <c r="I206" s="263">
        <f t="shared" ref="I206:I219" si="2041">IFERROR($D206*J206,0)</f>
        <v>0</v>
      </c>
      <c r="J206" s="474"/>
      <c r="K206" s="263">
        <f t="shared" ref="K206:K219" si="2042">IFERROR($D206*L206,0)</f>
        <v>0</v>
      </c>
      <c r="L206" s="474">
        <v>0</v>
      </c>
      <c r="M206" s="263">
        <f t="shared" ref="M206:M219" si="2043">IFERROR($D206*N206,0)</f>
        <v>0</v>
      </c>
      <c r="N206" s="474">
        <v>0</v>
      </c>
      <c r="O206" s="263">
        <f t="shared" ref="O206:O219" si="2044">IFERROR($D206*P206,0)</f>
        <v>0</v>
      </c>
      <c r="P206" s="474">
        <v>0</v>
      </c>
      <c r="Q206" s="263">
        <f t="shared" ref="Q206:Q219" si="2045">IFERROR($D206*R206,0)</f>
        <v>0</v>
      </c>
      <c r="R206" s="474">
        <v>0</v>
      </c>
      <c r="S206" s="263">
        <f t="shared" ref="S206:S219" si="2046">IFERROR($D206*T206,0)</f>
        <v>0</v>
      </c>
      <c r="T206" s="474">
        <v>0</v>
      </c>
      <c r="U206" s="263">
        <f t="shared" ref="U206:U219" si="2047">IFERROR($D206*V206,0)</f>
        <v>0</v>
      </c>
      <c r="V206" s="474">
        <v>0</v>
      </c>
      <c r="W206" s="263">
        <f t="shared" ref="W206:W219" si="2048">IFERROR($D206*X206,0)</f>
        <v>0</v>
      </c>
      <c r="X206" s="474">
        <v>0</v>
      </c>
      <c r="Y206" s="263">
        <f t="shared" ref="Y206:Y219" si="2049">IFERROR($D206*Z206,0)</f>
        <v>0</v>
      </c>
      <c r="Z206" s="474">
        <v>0</v>
      </c>
      <c r="AA206" s="263">
        <f t="shared" ref="AA206:AA219" si="2050">IFERROR($D206*AB206,0)</f>
        <v>0</v>
      </c>
      <c r="AB206" s="474"/>
      <c r="AC206" s="263">
        <f t="shared" ref="AC206:AC219" si="2051">IFERROR($D206*AD206,0)</f>
        <v>0</v>
      </c>
      <c r="AD206" s="474"/>
      <c r="AE206" s="263">
        <f t="shared" ref="AE206:AE219" si="2052">IFERROR($D206*AF206,0)</f>
        <v>0</v>
      </c>
      <c r="AF206" s="474"/>
      <c r="AG206" s="263">
        <f t="shared" ref="AG206:AG219" si="2053">IFERROR($D206*AH206,0)</f>
        <v>0</v>
      </c>
      <c r="AH206" s="474"/>
      <c r="AI206" s="263">
        <f t="shared" ref="AI206:AI219" si="2054">IFERROR($D206*AJ206,0)</f>
        <v>0</v>
      </c>
      <c r="AJ206" s="474">
        <v>0</v>
      </c>
      <c r="AK206" s="263">
        <f t="shared" ref="AK206:AK219" si="2055">IFERROR($D206*AL206,0)</f>
        <v>0</v>
      </c>
      <c r="AL206" s="474">
        <v>0</v>
      </c>
      <c r="AM206" s="263">
        <f t="shared" ref="AM206:AM219" si="2056">IFERROR($D206*AN206,0)</f>
        <v>0</v>
      </c>
      <c r="AN206" s="474">
        <v>0</v>
      </c>
      <c r="AO206" s="263">
        <f t="shared" ref="AO206:AO219" si="2057">IFERROR($D206*AP206,0)</f>
        <v>0</v>
      </c>
      <c r="AP206" s="474">
        <v>0</v>
      </c>
      <c r="AQ206" s="263">
        <f t="shared" ref="AQ206:AQ219" si="2058">IFERROR($D206*AR206,0)</f>
        <v>0</v>
      </c>
      <c r="AR206" s="474">
        <v>0</v>
      </c>
      <c r="AS206" s="263">
        <f t="shared" ref="AS206:AS219" si="2059">IFERROR($D206*AT206,0)</f>
        <v>0</v>
      </c>
      <c r="AT206" s="474">
        <v>0</v>
      </c>
      <c r="AU206" s="263">
        <f t="shared" ref="AU206:AU219" si="2060">IFERROR($D206*AV206,0)</f>
        <v>0</v>
      </c>
      <c r="AV206" s="474">
        <v>0</v>
      </c>
      <c r="AW206" s="263">
        <f t="shared" ref="AW206:AW219" si="2061">IFERROR($D206*AX206,0)</f>
        <v>0</v>
      </c>
      <c r="AX206" s="474">
        <v>0</v>
      </c>
      <c r="AY206" s="263">
        <f t="shared" ref="AY206:AY219" si="2062">IFERROR($D206*AZ206,0)</f>
        <v>0</v>
      </c>
      <c r="AZ206" s="474">
        <v>0</v>
      </c>
      <c r="BA206" s="263">
        <f t="shared" ref="BA206:BA219" si="2063">IFERROR($D206*BB206,0)</f>
        <v>0</v>
      </c>
      <c r="BB206" s="474">
        <v>0</v>
      </c>
      <c r="BC206" s="263">
        <f t="shared" ref="BC206:BC219" si="2064">IFERROR($D206*BD206,0)</f>
        <v>0</v>
      </c>
      <c r="BD206" s="474">
        <v>0</v>
      </c>
      <c r="BE206" s="263">
        <f t="shared" ref="BE206:BE219" si="2065">IFERROR($D206*BF206,0)</f>
        <v>0</v>
      </c>
      <c r="BF206" s="474">
        <v>0</v>
      </c>
      <c r="BG206" s="263">
        <f t="shared" ref="BG206:BG219" si="2066">IFERROR($D206*BH206,0)</f>
        <v>0</v>
      </c>
      <c r="BH206" s="474">
        <v>0</v>
      </c>
      <c r="BI206" s="263">
        <f t="shared" ref="BI206:BI219" si="2067">IFERROR($D206*BJ206,0)</f>
        <v>0</v>
      </c>
      <c r="BJ206" s="474">
        <v>0</v>
      </c>
      <c r="BK206" s="263">
        <f t="shared" ref="BK206:BK219" si="2068">IFERROR($D206*BL206,0)</f>
        <v>0</v>
      </c>
      <c r="BL206" s="474">
        <v>0</v>
      </c>
      <c r="BM206" s="263">
        <f t="shared" ref="BM206:BM219" si="2069">IFERROR($D206*BN206,0)</f>
        <v>0</v>
      </c>
      <c r="BN206" s="474">
        <v>0</v>
      </c>
      <c r="BO206" s="263">
        <f t="shared" ref="BO206:BO219" si="2070">IFERROR($D206*BP206,0)</f>
        <v>0</v>
      </c>
      <c r="BP206" s="474">
        <v>0</v>
      </c>
      <c r="BQ206" s="476">
        <f t="shared" si="1815"/>
        <v>0</v>
      </c>
      <c r="BR206" s="295">
        <f t="shared" si="1976"/>
        <v>0</v>
      </c>
    </row>
    <row r="207" spans="2:70" ht="18" hidden="1" customHeight="1" outlineLevel="2" thickTop="1" thickBot="1">
      <c r="B207" s="208" t="s">
        <v>511</v>
      </c>
      <c r="C207" s="260" t="str">
        <f>IF(VLOOKUP(B207,'Orçamento Detalhado'!$A$11:$I$529,4,)="","",(VLOOKUP(B207,'Orçamento Detalhado'!$A$11:$I$529,4,)))</f>
        <v>Tinta Acrílica sem massa corrida</v>
      </c>
      <c r="D207" s="261" t="str">
        <f>IF(B207="","",VLOOKUP($B207,'Orçamento Detalhado'!$A$11:$J$529,10,))</f>
        <v/>
      </c>
      <c r="E207" s="262">
        <f t="shared" si="1975"/>
        <v>0</v>
      </c>
      <c r="F207" s="478">
        <v>203</v>
      </c>
      <c r="G207" s="263">
        <f t="shared" si="1943"/>
        <v>0</v>
      </c>
      <c r="H207" s="264"/>
      <c r="I207" s="263">
        <f t="shared" si="2041"/>
        <v>0</v>
      </c>
      <c r="J207" s="474"/>
      <c r="K207" s="263">
        <f t="shared" si="2042"/>
        <v>0</v>
      </c>
      <c r="L207" s="474">
        <v>0</v>
      </c>
      <c r="M207" s="263">
        <f t="shared" si="2043"/>
        <v>0</v>
      </c>
      <c r="N207" s="474">
        <v>0</v>
      </c>
      <c r="O207" s="263">
        <f t="shared" si="2044"/>
        <v>0</v>
      </c>
      <c r="P207" s="474">
        <v>0</v>
      </c>
      <c r="Q207" s="263">
        <f t="shared" si="2045"/>
        <v>0</v>
      </c>
      <c r="R207" s="474">
        <v>0</v>
      </c>
      <c r="S207" s="263">
        <f t="shared" si="2046"/>
        <v>0</v>
      </c>
      <c r="T207" s="474">
        <v>0</v>
      </c>
      <c r="U207" s="263">
        <f t="shared" si="2047"/>
        <v>0</v>
      </c>
      <c r="V207" s="474">
        <v>0</v>
      </c>
      <c r="W207" s="263">
        <f t="shared" si="2048"/>
        <v>0</v>
      </c>
      <c r="X207" s="474">
        <v>0</v>
      </c>
      <c r="Y207" s="263">
        <f t="shared" si="2049"/>
        <v>0</v>
      </c>
      <c r="Z207" s="474">
        <v>0</v>
      </c>
      <c r="AA207" s="263">
        <f t="shared" si="2050"/>
        <v>0</v>
      </c>
      <c r="AB207" s="474"/>
      <c r="AC207" s="263">
        <f t="shared" si="2051"/>
        <v>0</v>
      </c>
      <c r="AD207" s="474"/>
      <c r="AE207" s="263">
        <f t="shared" si="2052"/>
        <v>0</v>
      </c>
      <c r="AF207" s="474"/>
      <c r="AG207" s="263">
        <f t="shared" si="2053"/>
        <v>0</v>
      </c>
      <c r="AH207" s="474"/>
      <c r="AI207" s="263">
        <f t="shared" si="2054"/>
        <v>0</v>
      </c>
      <c r="AJ207" s="474">
        <v>0</v>
      </c>
      <c r="AK207" s="263">
        <f t="shared" si="2055"/>
        <v>0</v>
      </c>
      <c r="AL207" s="474">
        <v>0</v>
      </c>
      <c r="AM207" s="263">
        <f t="shared" si="2056"/>
        <v>0</v>
      </c>
      <c r="AN207" s="474">
        <v>0</v>
      </c>
      <c r="AO207" s="263">
        <f t="shared" si="2057"/>
        <v>0</v>
      </c>
      <c r="AP207" s="474">
        <v>0</v>
      </c>
      <c r="AQ207" s="263">
        <f t="shared" si="2058"/>
        <v>0</v>
      </c>
      <c r="AR207" s="474">
        <v>0</v>
      </c>
      <c r="AS207" s="263">
        <f t="shared" si="2059"/>
        <v>0</v>
      </c>
      <c r="AT207" s="474">
        <v>0</v>
      </c>
      <c r="AU207" s="263">
        <f t="shared" si="2060"/>
        <v>0</v>
      </c>
      <c r="AV207" s="474">
        <v>0</v>
      </c>
      <c r="AW207" s="263">
        <f t="shared" si="2061"/>
        <v>0</v>
      </c>
      <c r="AX207" s="474">
        <v>0</v>
      </c>
      <c r="AY207" s="263">
        <f t="shared" si="2062"/>
        <v>0</v>
      </c>
      <c r="AZ207" s="474">
        <v>0</v>
      </c>
      <c r="BA207" s="263">
        <f t="shared" si="2063"/>
        <v>0</v>
      </c>
      <c r="BB207" s="474">
        <v>0</v>
      </c>
      <c r="BC207" s="263">
        <f t="shared" si="2064"/>
        <v>0</v>
      </c>
      <c r="BD207" s="474">
        <v>0</v>
      </c>
      <c r="BE207" s="263">
        <f t="shared" si="2065"/>
        <v>0</v>
      </c>
      <c r="BF207" s="474">
        <v>0</v>
      </c>
      <c r="BG207" s="263">
        <f t="shared" si="2066"/>
        <v>0</v>
      </c>
      <c r="BH207" s="474">
        <v>0</v>
      </c>
      <c r="BI207" s="263">
        <f t="shared" si="2067"/>
        <v>0</v>
      </c>
      <c r="BJ207" s="474">
        <v>0</v>
      </c>
      <c r="BK207" s="263">
        <f t="shared" si="2068"/>
        <v>0</v>
      </c>
      <c r="BL207" s="474">
        <v>0</v>
      </c>
      <c r="BM207" s="263">
        <f t="shared" si="2069"/>
        <v>0</v>
      </c>
      <c r="BN207" s="474">
        <v>0</v>
      </c>
      <c r="BO207" s="263">
        <f t="shared" si="2070"/>
        <v>0</v>
      </c>
      <c r="BP207" s="474">
        <v>0</v>
      </c>
      <c r="BQ207" s="476">
        <f t="shared" si="1815"/>
        <v>0</v>
      </c>
      <c r="BR207" s="295">
        <f t="shared" si="1976"/>
        <v>0</v>
      </c>
    </row>
    <row r="208" spans="2:70" ht="18" hidden="1" customHeight="1" outlineLevel="2" thickTop="1" thickBot="1">
      <c r="B208" s="208" t="s">
        <v>513</v>
      </c>
      <c r="C208" s="260" t="str">
        <f>IF(VLOOKUP(B208,'Orçamento Detalhado'!$A$11:$I$529,4,)="","",(VLOOKUP(B208,'Orçamento Detalhado'!$A$11:$I$529,4,)))</f>
        <v>Latéx/PVA sobre massa corrida</v>
      </c>
      <c r="D208" s="261" t="str">
        <f>IF(B208="","",VLOOKUP($B208,'Orçamento Detalhado'!$A$11:$J$529,10,))</f>
        <v/>
      </c>
      <c r="E208" s="262">
        <f t="shared" si="1975"/>
        <v>0</v>
      </c>
      <c r="F208" s="478">
        <v>204</v>
      </c>
      <c r="G208" s="263">
        <f t="shared" si="1943"/>
        <v>0</v>
      </c>
      <c r="H208" s="264"/>
      <c r="I208" s="263">
        <f t="shared" si="2041"/>
        <v>0</v>
      </c>
      <c r="J208" s="474"/>
      <c r="K208" s="263">
        <f t="shared" si="2042"/>
        <v>0</v>
      </c>
      <c r="L208" s="474">
        <v>0</v>
      </c>
      <c r="M208" s="263">
        <f t="shared" si="2043"/>
        <v>0</v>
      </c>
      <c r="N208" s="474">
        <v>0</v>
      </c>
      <c r="O208" s="263">
        <f t="shared" si="2044"/>
        <v>0</v>
      </c>
      <c r="P208" s="474">
        <v>0</v>
      </c>
      <c r="Q208" s="263">
        <f t="shared" si="2045"/>
        <v>0</v>
      </c>
      <c r="R208" s="474">
        <v>0</v>
      </c>
      <c r="S208" s="263">
        <f t="shared" si="2046"/>
        <v>0</v>
      </c>
      <c r="T208" s="474">
        <v>0</v>
      </c>
      <c r="U208" s="263">
        <f t="shared" si="2047"/>
        <v>0</v>
      </c>
      <c r="V208" s="474">
        <v>0</v>
      </c>
      <c r="W208" s="263">
        <f t="shared" si="2048"/>
        <v>0</v>
      </c>
      <c r="X208" s="474">
        <v>0</v>
      </c>
      <c r="Y208" s="263">
        <f t="shared" si="2049"/>
        <v>0</v>
      </c>
      <c r="Z208" s="474">
        <v>0</v>
      </c>
      <c r="AA208" s="263">
        <f t="shared" si="2050"/>
        <v>0</v>
      </c>
      <c r="AB208" s="474"/>
      <c r="AC208" s="263">
        <f t="shared" si="2051"/>
        <v>0</v>
      </c>
      <c r="AD208" s="474"/>
      <c r="AE208" s="263">
        <f t="shared" si="2052"/>
        <v>0</v>
      </c>
      <c r="AF208" s="474"/>
      <c r="AG208" s="263">
        <f t="shared" si="2053"/>
        <v>0</v>
      </c>
      <c r="AH208" s="474"/>
      <c r="AI208" s="263">
        <f t="shared" si="2054"/>
        <v>0</v>
      </c>
      <c r="AJ208" s="474"/>
      <c r="AK208" s="263">
        <f t="shared" si="2055"/>
        <v>0</v>
      </c>
      <c r="AL208" s="474">
        <v>0</v>
      </c>
      <c r="AM208" s="263">
        <f t="shared" si="2056"/>
        <v>0</v>
      </c>
      <c r="AN208" s="474">
        <v>0</v>
      </c>
      <c r="AO208" s="263">
        <f t="shared" si="2057"/>
        <v>0</v>
      </c>
      <c r="AP208" s="474">
        <v>0</v>
      </c>
      <c r="AQ208" s="263">
        <f t="shared" si="2058"/>
        <v>0</v>
      </c>
      <c r="AR208" s="474">
        <v>0</v>
      </c>
      <c r="AS208" s="263">
        <f t="shared" si="2059"/>
        <v>0</v>
      </c>
      <c r="AT208" s="474">
        <v>0</v>
      </c>
      <c r="AU208" s="263">
        <f t="shared" si="2060"/>
        <v>0</v>
      </c>
      <c r="AV208" s="474">
        <v>0</v>
      </c>
      <c r="AW208" s="263">
        <f t="shared" si="2061"/>
        <v>0</v>
      </c>
      <c r="AX208" s="474">
        <v>0</v>
      </c>
      <c r="AY208" s="263">
        <f t="shared" si="2062"/>
        <v>0</v>
      </c>
      <c r="AZ208" s="474">
        <v>0</v>
      </c>
      <c r="BA208" s="263">
        <f t="shared" si="2063"/>
        <v>0</v>
      </c>
      <c r="BB208" s="474">
        <v>0</v>
      </c>
      <c r="BC208" s="263">
        <f t="shared" si="2064"/>
        <v>0</v>
      </c>
      <c r="BD208" s="474">
        <v>0</v>
      </c>
      <c r="BE208" s="263">
        <f t="shared" si="2065"/>
        <v>0</v>
      </c>
      <c r="BF208" s="474">
        <v>0</v>
      </c>
      <c r="BG208" s="263">
        <f t="shared" si="2066"/>
        <v>0</v>
      </c>
      <c r="BH208" s="474">
        <v>0</v>
      </c>
      <c r="BI208" s="263">
        <f t="shared" si="2067"/>
        <v>0</v>
      </c>
      <c r="BJ208" s="474">
        <v>0</v>
      </c>
      <c r="BK208" s="263">
        <f t="shared" si="2068"/>
        <v>0</v>
      </c>
      <c r="BL208" s="474">
        <v>0</v>
      </c>
      <c r="BM208" s="263">
        <f t="shared" si="2069"/>
        <v>0</v>
      </c>
      <c r="BN208" s="474">
        <v>0</v>
      </c>
      <c r="BO208" s="263">
        <f t="shared" si="2070"/>
        <v>0</v>
      </c>
      <c r="BP208" s="474">
        <v>0</v>
      </c>
      <c r="BQ208" s="476">
        <f t="shared" si="1815"/>
        <v>0</v>
      </c>
      <c r="BR208" s="295">
        <f t="shared" si="1976"/>
        <v>0</v>
      </c>
    </row>
    <row r="209" spans="2:70" ht="18" hidden="1" customHeight="1" outlineLevel="2" thickTop="1" thickBot="1">
      <c r="B209" s="208" t="s">
        <v>515</v>
      </c>
      <c r="C209" s="260" t="str">
        <f>IF(VLOOKUP(B209,'Orçamento Detalhado'!$A$11:$I$529,4,)="","",(VLOOKUP(B209,'Orçamento Detalhado'!$A$11:$I$529,4,)))</f>
        <v>Latéx/PVA sem massa corrida</v>
      </c>
      <c r="D209" s="261" t="str">
        <f>IF(B209="","",VLOOKUP($B209,'Orçamento Detalhado'!$A$11:$J$529,10,))</f>
        <v/>
      </c>
      <c r="E209" s="262">
        <f t="shared" si="1975"/>
        <v>0</v>
      </c>
      <c r="F209" s="478">
        <v>205</v>
      </c>
      <c r="G209" s="263">
        <f t="shared" si="1943"/>
        <v>0</v>
      </c>
      <c r="H209" s="264"/>
      <c r="I209" s="263">
        <f t="shared" si="2041"/>
        <v>0</v>
      </c>
      <c r="J209" s="474"/>
      <c r="K209" s="263">
        <f t="shared" si="2042"/>
        <v>0</v>
      </c>
      <c r="L209" s="474">
        <v>0</v>
      </c>
      <c r="M209" s="263">
        <f t="shared" si="2043"/>
        <v>0</v>
      </c>
      <c r="N209" s="474">
        <v>0</v>
      </c>
      <c r="O209" s="263">
        <f t="shared" si="2044"/>
        <v>0</v>
      </c>
      <c r="P209" s="474">
        <v>0</v>
      </c>
      <c r="Q209" s="263">
        <f t="shared" si="2045"/>
        <v>0</v>
      </c>
      <c r="R209" s="474">
        <v>0</v>
      </c>
      <c r="S209" s="263">
        <f t="shared" si="2046"/>
        <v>0</v>
      </c>
      <c r="T209" s="474">
        <v>0</v>
      </c>
      <c r="U209" s="263">
        <f t="shared" si="2047"/>
        <v>0</v>
      </c>
      <c r="V209" s="474">
        <v>0</v>
      </c>
      <c r="W209" s="263">
        <f t="shared" si="2048"/>
        <v>0</v>
      </c>
      <c r="X209" s="474">
        <v>0</v>
      </c>
      <c r="Y209" s="263">
        <f t="shared" si="2049"/>
        <v>0</v>
      </c>
      <c r="Z209" s="474">
        <v>0</v>
      </c>
      <c r="AA209" s="263">
        <f t="shared" si="2050"/>
        <v>0</v>
      </c>
      <c r="AB209" s="474"/>
      <c r="AC209" s="263">
        <f t="shared" si="2051"/>
        <v>0</v>
      </c>
      <c r="AD209" s="474"/>
      <c r="AE209" s="263">
        <f t="shared" si="2052"/>
        <v>0</v>
      </c>
      <c r="AF209" s="474"/>
      <c r="AG209" s="263">
        <f t="shared" si="2053"/>
        <v>0</v>
      </c>
      <c r="AH209" s="474"/>
      <c r="AI209" s="263">
        <f t="shared" si="2054"/>
        <v>0</v>
      </c>
      <c r="AJ209" s="474">
        <v>0</v>
      </c>
      <c r="AK209" s="263">
        <f t="shared" si="2055"/>
        <v>0</v>
      </c>
      <c r="AL209" s="474">
        <v>0</v>
      </c>
      <c r="AM209" s="263">
        <f t="shared" si="2056"/>
        <v>0</v>
      </c>
      <c r="AN209" s="474">
        <v>0</v>
      </c>
      <c r="AO209" s="263">
        <f t="shared" si="2057"/>
        <v>0</v>
      </c>
      <c r="AP209" s="474">
        <v>0</v>
      </c>
      <c r="AQ209" s="263">
        <f t="shared" si="2058"/>
        <v>0</v>
      </c>
      <c r="AR209" s="474">
        <v>0</v>
      </c>
      <c r="AS209" s="263">
        <f t="shared" si="2059"/>
        <v>0</v>
      </c>
      <c r="AT209" s="474">
        <v>0</v>
      </c>
      <c r="AU209" s="263">
        <f t="shared" si="2060"/>
        <v>0</v>
      </c>
      <c r="AV209" s="474">
        <v>0</v>
      </c>
      <c r="AW209" s="263">
        <f t="shared" si="2061"/>
        <v>0</v>
      </c>
      <c r="AX209" s="474">
        <v>0</v>
      </c>
      <c r="AY209" s="263">
        <f t="shared" si="2062"/>
        <v>0</v>
      </c>
      <c r="AZ209" s="474">
        <v>0</v>
      </c>
      <c r="BA209" s="263">
        <f t="shared" si="2063"/>
        <v>0</v>
      </c>
      <c r="BB209" s="474">
        <v>0</v>
      </c>
      <c r="BC209" s="263">
        <f t="shared" si="2064"/>
        <v>0</v>
      </c>
      <c r="BD209" s="474">
        <v>0</v>
      </c>
      <c r="BE209" s="263">
        <f t="shared" si="2065"/>
        <v>0</v>
      </c>
      <c r="BF209" s="474">
        <v>0</v>
      </c>
      <c r="BG209" s="263">
        <f t="shared" si="2066"/>
        <v>0</v>
      </c>
      <c r="BH209" s="474">
        <v>0</v>
      </c>
      <c r="BI209" s="263">
        <f t="shared" si="2067"/>
        <v>0</v>
      </c>
      <c r="BJ209" s="474">
        <v>0</v>
      </c>
      <c r="BK209" s="263">
        <f t="shared" si="2068"/>
        <v>0</v>
      </c>
      <c r="BL209" s="474">
        <v>0</v>
      </c>
      <c r="BM209" s="263">
        <f t="shared" si="2069"/>
        <v>0</v>
      </c>
      <c r="BN209" s="474">
        <v>0</v>
      </c>
      <c r="BO209" s="263">
        <f t="shared" si="2070"/>
        <v>0</v>
      </c>
      <c r="BP209" s="474">
        <v>0</v>
      </c>
      <c r="BQ209" s="476">
        <f t="shared" si="1815"/>
        <v>0</v>
      </c>
      <c r="BR209" s="295">
        <f t="shared" si="1976"/>
        <v>0</v>
      </c>
    </row>
    <row r="210" spans="2:70" ht="18" hidden="1" customHeight="1" outlineLevel="2" thickTop="1" thickBot="1">
      <c r="B210" s="208" t="s">
        <v>517</v>
      </c>
      <c r="C210" s="260" t="str">
        <f>IF(VLOOKUP(B210,'Orçamento Detalhado'!$A$11:$I$529,4,)="","",(VLOOKUP(B210,'Orçamento Detalhado'!$A$11:$I$529,4,)))</f>
        <v>Caiação</v>
      </c>
      <c r="D210" s="261" t="str">
        <f>IF(B210="","",VLOOKUP($B210,'Orçamento Detalhado'!$A$11:$J$529,10,))</f>
        <v/>
      </c>
      <c r="E210" s="262">
        <f t="shared" si="1975"/>
        <v>0</v>
      </c>
      <c r="F210" s="478">
        <v>206</v>
      </c>
      <c r="G210" s="263">
        <f t="shared" si="1943"/>
        <v>0</v>
      </c>
      <c r="H210" s="264"/>
      <c r="I210" s="263">
        <f t="shared" si="2041"/>
        <v>0</v>
      </c>
      <c r="J210" s="474"/>
      <c r="K210" s="263">
        <f t="shared" si="2042"/>
        <v>0</v>
      </c>
      <c r="L210" s="474">
        <v>0</v>
      </c>
      <c r="M210" s="263">
        <f t="shared" si="2043"/>
        <v>0</v>
      </c>
      <c r="N210" s="474">
        <v>0</v>
      </c>
      <c r="O210" s="263">
        <f t="shared" si="2044"/>
        <v>0</v>
      </c>
      <c r="P210" s="474">
        <v>0</v>
      </c>
      <c r="Q210" s="263">
        <f t="shared" si="2045"/>
        <v>0</v>
      </c>
      <c r="R210" s="474">
        <v>0</v>
      </c>
      <c r="S210" s="263">
        <f t="shared" si="2046"/>
        <v>0</v>
      </c>
      <c r="T210" s="474">
        <v>0</v>
      </c>
      <c r="U210" s="263">
        <f t="shared" si="2047"/>
        <v>0</v>
      </c>
      <c r="V210" s="474">
        <v>0</v>
      </c>
      <c r="W210" s="263">
        <f t="shared" si="2048"/>
        <v>0</v>
      </c>
      <c r="X210" s="474">
        <v>0</v>
      </c>
      <c r="Y210" s="263">
        <f t="shared" si="2049"/>
        <v>0</v>
      </c>
      <c r="Z210" s="474">
        <v>0</v>
      </c>
      <c r="AA210" s="263">
        <f t="shared" si="2050"/>
        <v>0</v>
      </c>
      <c r="AB210" s="474"/>
      <c r="AC210" s="263">
        <f t="shared" si="2051"/>
        <v>0</v>
      </c>
      <c r="AD210" s="474"/>
      <c r="AE210" s="263">
        <f t="shared" si="2052"/>
        <v>0</v>
      </c>
      <c r="AF210" s="474"/>
      <c r="AG210" s="263">
        <f t="shared" si="2053"/>
        <v>0</v>
      </c>
      <c r="AH210" s="474"/>
      <c r="AI210" s="263">
        <f t="shared" si="2054"/>
        <v>0</v>
      </c>
      <c r="AJ210" s="474">
        <v>0</v>
      </c>
      <c r="AK210" s="263">
        <f t="shared" si="2055"/>
        <v>0</v>
      </c>
      <c r="AL210" s="474">
        <v>0</v>
      </c>
      <c r="AM210" s="263">
        <f t="shared" si="2056"/>
        <v>0</v>
      </c>
      <c r="AN210" s="474">
        <v>0</v>
      </c>
      <c r="AO210" s="263">
        <f t="shared" si="2057"/>
        <v>0</v>
      </c>
      <c r="AP210" s="474">
        <v>0</v>
      </c>
      <c r="AQ210" s="263">
        <f t="shared" si="2058"/>
        <v>0</v>
      </c>
      <c r="AR210" s="474">
        <v>0</v>
      </c>
      <c r="AS210" s="263">
        <f t="shared" si="2059"/>
        <v>0</v>
      </c>
      <c r="AT210" s="474">
        <v>0</v>
      </c>
      <c r="AU210" s="263">
        <f t="shared" si="2060"/>
        <v>0</v>
      </c>
      <c r="AV210" s="474">
        <v>0</v>
      </c>
      <c r="AW210" s="263">
        <f t="shared" si="2061"/>
        <v>0</v>
      </c>
      <c r="AX210" s="474">
        <v>0</v>
      </c>
      <c r="AY210" s="263">
        <f t="shared" si="2062"/>
        <v>0</v>
      </c>
      <c r="AZ210" s="474">
        <v>0</v>
      </c>
      <c r="BA210" s="263">
        <f t="shared" si="2063"/>
        <v>0</v>
      </c>
      <c r="BB210" s="474">
        <v>0</v>
      </c>
      <c r="BC210" s="263">
        <f t="shared" si="2064"/>
        <v>0</v>
      </c>
      <c r="BD210" s="474">
        <v>0</v>
      </c>
      <c r="BE210" s="263">
        <f t="shared" si="2065"/>
        <v>0</v>
      </c>
      <c r="BF210" s="474">
        <v>0</v>
      </c>
      <c r="BG210" s="263">
        <f t="shared" si="2066"/>
        <v>0</v>
      </c>
      <c r="BH210" s="474">
        <v>0</v>
      </c>
      <c r="BI210" s="263">
        <f t="shared" si="2067"/>
        <v>0</v>
      </c>
      <c r="BJ210" s="474">
        <v>0</v>
      </c>
      <c r="BK210" s="263">
        <f t="shared" si="2068"/>
        <v>0</v>
      </c>
      <c r="BL210" s="474">
        <v>0</v>
      </c>
      <c r="BM210" s="263">
        <f t="shared" si="2069"/>
        <v>0</v>
      </c>
      <c r="BN210" s="474">
        <v>0</v>
      </c>
      <c r="BO210" s="263">
        <f t="shared" si="2070"/>
        <v>0</v>
      </c>
      <c r="BP210" s="474">
        <v>0</v>
      </c>
      <c r="BQ210" s="476">
        <f t="shared" si="1815"/>
        <v>0</v>
      </c>
      <c r="BR210" s="295">
        <f t="shared" si="1976"/>
        <v>0</v>
      </c>
    </row>
    <row r="211" spans="2:70" ht="18" hidden="1" customHeight="1" outlineLevel="2" thickTop="1" thickBot="1">
      <c r="B211" s="208" t="s">
        <v>519</v>
      </c>
      <c r="C211" s="260" t="str">
        <f>IF(VLOOKUP(B211,'Orçamento Detalhado'!$A$11:$I$529,4,)="","",(VLOOKUP(B211,'Orçamento Detalhado'!$A$11:$I$529,4,)))</f>
        <v>Textura</v>
      </c>
      <c r="D211" s="261" t="str">
        <f>IF(B211="","",VLOOKUP($B211,'Orçamento Detalhado'!$A$11:$J$529,10,))</f>
        <v/>
      </c>
      <c r="E211" s="262">
        <f t="shared" si="1975"/>
        <v>0</v>
      </c>
      <c r="F211" s="478">
        <v>207</v>
      </c>
      <c r="G211" s="263">
        <f t="shared" si="1943"/>
        <v>0</v>
      </c>
      <c r="H211" s="264"/>
      <c r="I211" s="263">
        <f t="shared" si="2041"/>
        <v>0</v>
      </c>
      <c r="J211" s="474"/>
      <c r="K211" s="263">
        <f t="shared" si="2042"/>
        <v>0</v>
      </c>
      <c r="L211" s="474">
        <v>0</v>
      </c>
      <c r="M211" s="263">
        <f t="shared" si="2043"/>
        <v>0</v>
      </c>
      <c r="N211" s="474">
        <v>0</v>
      </c>
      <c r="O211" s="263">
        <f t="shared" si="2044"/>
        <v>0</v>
      </c>
      <c r="P211" s="474">
        <v>0</v>
      </c>
      <c r="Q211" s="263">
        <f t="shared" si="2045"/>
        <v>0</v>
      </c>
      <c r="R211" s="474">
        <v>0</v>
      </c>
      <c r="S211" s="263">
        <f t="shared" si="2046"/>
        <v>0</v>
      </c>
      <c r="T211" s="474">
        <v>0</v>
      </c>
      <c r="U211" s="263">
        <f t="shared" si="2047"/>
        <v>0</v>
      </c>
      <c r="V211" s="474">
        <v>0</v>
      </c>
      <c r="W211" s="263">
        <f t="shared" si="2048"/>
        <v>0</v>
      </c>
      <c r="X211" s="474">
        <v>0</v>
      </c>
      <c r="Y211" s="263">
        <f t="shared" si="2049"/>
        <v>0</v>
      </c>
      <c r="Z211" s="474">
        <v>0</v>
      </c>
      <c r="AA211" s="263">
        <f t="shared" si="2050"/>
        <v>0</v>
      </c>
      <c r="AB211" s="474"/>
      <c r="AC211" s="263">
        <f t="shared" si="2051"/>
        <v>0</v>
      </c>
      <c r="AD211" s="474"/>
      <c r="AE211" s="263">
        <f t="shared" si="2052"/>
        <v>0</v>
      </c>
      <c r="AF211" s="474"/>
      <c r="AG211" s="263">
        <f t="shared" si="2053"/>
        <v>0</v>
      </c>
      <c r="AH211" s="474"/>
      <c r="AI211" s="263">
        <f t="shared" si="2054"/>
        <v>0</v>
      </c>
      <c r="AJ211" s="474">
        <v>0</v>
      </c>
      <c r="AK211" s="263">
        <f t="shared" si="2055"/>
        <v>0</v>
      </c>
      <c r="AL211" s="474"/>
      <c r="AM211" s="263">
        <f t="shared" si="2056"/>
        <v>0</v>
      </c>
      <c r="AN211" s="474">
        <v>0</v>
      </c>
      <c r="AO211" s="263">
        <f t="shared" si="2057"/>
        <v>0</v>
      </c>
      <c r="AP211" s="474">
        <v>0</v>
      </c>
      <c r="AQ211" s="263">
        <f t="shared" si="2058"/>
        <v>0</v>
      </c>
      <c r="AR211" s="474">
        <v>0</v>
      </c>
      <c r="AS211" s="263">
        <f t="shared" si="2059"/>
        <v>0</v>
      </c>
      <c r="AT211" s="474">
        <v>0</v>
      </c>
      <c r="AU211" s="263">
        <f t="shared" si="2060"/>
        <v>0</v>
      </c>
      <c r="AV211" s="474">
        <v>0</v>
      </c>
      <c r="AW211" s="263">
        <f t="shared" si="2061"/>
        <v>0</v>
      </c>
      <c r="AX211" s="474">
        <v>0</v>
      </c>
      <c r="AY211" s="263">
        <f t="shared" si="2062"/>
        <v>0</v>
      </c>
      <c r="AZ211" s="474">
        <v>0</v>
      </c>
      <c r="BA211" s="263">
        <f t="shared" si="2063"/>
        <v>0</v>
      </c>
      <c r="BB211" s="474">
        <v>0</v>
      </c>
      <c r="BC211" s="263">
        <f t="shared" si="2064"/>
        <v>0</v>
      </c>
      <c r="BD211" s="474">
        <v>0</v>
      </c>
      <c r="BE211" s="263">
        <f t="shared" si="2065"/>
        <v>0</v>
      </c>
      <c r="BF211" s="474">
        <v>0</v>
      </c>
      <c r="BG211" s="263">
        <f t="shared" si="2066"/>
        <v>0</v>
      </c>
      <c r="BH211" s="474">
        <v>0</v>
      </c>
      <c r="BI211" s="263">
        <f t="shared" si="2067"/>
        <v>0</v>
      </c>
      <c r="BJ211" s="474">
        <v>0</v>
      </c>
      <c r="BK211" s="263">
        <f t="shared" si="2068"/>
        <v>0</v>
      </c>
      <c r="BL211" s="474">
        <v>0</v>
      </c>
      <c r="BM211" s="263">
        <f t="shared" si="2069"/>
        <v>0</v>
      </c>
      <c r="BN211" s="474">
        <v>0</v>
      </c>
      <c r="BO211" s="263">
        <f t="shared" si="2070"/>
        <v>0</v>
      </c>
      <c r="BP211" s="474">
        <v>0</v>
      </c>
      <c r="BQ211" s="476">
        <f t="shared" si="1815"/>
        <v>0</v>
      </c>
      <c r="BR211" s="295">
        <f t="shared" si="1976"/>
        <v>0</v>
      </c>
    </row>
    <row r="212" spans="2:70" ht="18" hidden="1" customHeight="1" outlineLevel="2" thickTop="1" thickBot="1">
      <c r="B212" s="208" t="s">
        <v>521</v>
      </c>
      <c r="C212" s="260" t="str">
        <f>IF(VLOOKUP(B212,'Orçamento Detalhado'!$A$11:$I$529,4,)="","",(VLOOKUP(B212,'Orçamento Detalhado'!$A$11:$I$529,4,)))</f>
        <v>Verniz sobre madeira</v>
      </c>
      <c r="D212" s="261" t="str">
        <f>IF(B212="","",VLOOKUP($B212,'Orçamento Detalhado'!$A$11:$J$529,10,))</f>
        <v/>
      </c>
      <c r="E212" s="262">
        <f t="shared" si="1975"/>
        <v>0</v>
      </c>
      <c r="F212" s="478">
        <v>208</v>
      </c>
      <c r="G212" s="263">
        <f t="shared" si="1943"/>
        <v>0</v>
      </c>
      <c r="H212" s="264"/>
      <c r="I212" s="263">
        <f t="shared" si="2041"/>
        <v>0</v>
      </c>
      <c r="J212" s="474"/>
      <c r="K212" s="263">
        <f t="shared" si="2042"/>
        <v>0</v>
      </c>
      <c r="L212" s="474">
        <v>0</v>
      </c>
      <c r="M212" s="263">
        <f t="shared" si="2043"/>
        <v>0</v>
      </c>
      <c r="N212" s="474">
        <v>0</v>
      </c>
      <c r="O212" s="263">
        <f t="shared" si="2044"/>
        <v>0</v>
      </c>
      <c r="P212" s="474">
        <v>0</v>
      </c>
      <c r="Q212" s="263">
        <f t="shared" si="2045"/>
        <v>0</v>
      </c>
      <c r="R212" s="474">
        <v>0</v>
      </c>
      <c r="S212" s="263">
        <f t="shared" si="2046"/>
        <v>0</v>
      </c>
      <c r="T212" s="474">
        <v>0</v>
      </c>
      <c r="U212" s="263">
        <f t="shared" si="2047"/>
        <v>0</v>
      </c>
      <c r="V212" s="474">
        <v>0</v>
      </c>
      <c r="W212" s="263">
        <f t="shared" si="2048"/>
        <v>0</v>
      </c>
      <c r="X212" s="474">
        <v>0</v>
      </c>
      <c r="Y212" s="263">
        <f t="shared" si="2049"/>
        <v>0</v>
      </c>
      <c r="Z212" s="474">
        <v>0</v>
      </c>
      <c r="AA212" s="263">
        <f t="shared" si="2050"/>
        <v>0</v>
      </c>
      <c r="AB212" s="474"/>
      <c r="AC212" s="263">
        <f t="shared" si="2051"/>
        <v>0</v>
      </c>
      <c r="AD212" s="474"/>
      <c r="AE212" s="263">
        <f t="shared" si="2052"/>
        <v>0</v>
      </c>
      <c r="AF212" s="474"/>
      <c r="AG212" s="263">
        <f t="shared" si="2053"/>
        <v>0</v>
      </c>
      <c r="AH212" s="474"/>
      <c r="AI212" s="263">
        <f t="shared" si="2054"/>
        <v>0</v>
      </c>
      <c r="AJ212" s="474">
        <v>0</v>
      </c>
      <c r="AK212" s="263">
        <f t="shared" si="2055"/>
        <v>0</v>
      </c>
      <c r="AL212" s="474">
        <v>0</v>
      </c>
      <c r="AM212" s="263">
        <f t="shared" si="2056"/>
        <v>0</v>
      </c>
      <c r="AN212" s="474">
        <v>0</v>
      </c>
      <c r="AO212" s="263">
        <f t="shared" si="2057"/>
        <v>0</v>
      </c>
      <c r="AP212" s="474">
        <v>0</v>
      </c>
      <c r="AQ212" s="263">
        <f t="shared" si="2058"/>
        <v>0</v>
      </c>
      <c r="AR212" s="474">
        <v>0</v>
      </c>
      <c r="AS212" s="263">
        <f t="shared" si="2059"/>
        <v>0</v>
      </c>
      <c r="AT212" s="474">
        <v>0</v>
      </c>
      <c r="AU212" s="263">
        <f t="shared" si="2060"/>
        <v>0</v>
      </c>
      <c r="AV212" s="474">
        <v>0</v>
      </c>
      <c r="AW212" s="263">
        <f t="shared" si="2061"/>
        <v>0</v>
      </c>
      <c r="AX212" s="474">
        <v>0</v>
      </c>
      <c r="AY212" s="263">
        <f t="shared" si="2062"/>
        <v>0</v>
      </c>
      <c r="AZ212" s="474">
        <v>0</v>
      </c>
      <c r="BA212" s="263">
        <f t="shared" si="2063"/>
        <v>0</v>
      </c>
      <c r="BB212" s="474">
        <v>0</v>
      </c>
      <c r="BC212" s="263">
        <f t="shared" si="2064"/>
        <v>0</v>
      </c>
      <c r="BD212" s="474">
        <v>0</v>
      </c>
      <c r="BE212" s="263">
        <f t="shared" si="2065"/>
        <v>0</v>
      </c>
      <c r="BF212" s="474">
        <v>0</v>
      </c>
      <c r="BG212" s="263">
        <f t="shared" si="2066"/>
        <v>0</v>
      </c>
      <c r="BH212" s="474">
        <v>0</v>
      </c>
      <c r="BI212" s="263">
        <f t="shared" si="2067"/>
        <v>0</v>
      </c>
      <c r="BJ212" s="474">
        <v>0</v>
      </c>
      <c r="BK212" s="263">
        <f t="shared" si="2068"/>
        <v>0</v>
      </c>
      <c r="BL212" s="474">
        <v>0</v>
      </c>
      <c r="BM212" s="263">
        <f t="shared" si="2069"/>
        <v>0</v>
      </c>
      <c r="BN212" s="474">
        <v>0</v>
      </c>
      <c r="BO212" s="263">
        <f t="shared" si="2070"/>
        <v>0</v>
      </c>
      <c r="BP212" s="474">
        <v>0</v>
      </c>
      <c r="BQ212" s="476">
        <f t="shared" si="1815"/>
        <v>0</v>
      </c>
      <c r="BR212" s="295">
        <f t="shared" si="1976"/>
        <v>0</v>
      </c>
    </row>
    <row r="213" spans="2:70" ht="18" hidden="1" customHeight="1" outlineLevel="2" thickTop="1" thickBot="1">
      <c r="B213" s="208" t="s">
        <v>523</v>
      </c>
      <c r="C213" s="260" t="str">
        <f>IF(VLOOKUP(B213,'Orçamento Detalhado'!$A$11:$I$529,4,)="","",(VLOOKUP(B213,'Orçamento Detalhado'!$A$11:$I$529,4,)))</f>
        <v>Verniz sobre concreto</v>
      </c>
      <c r="D213" s="261" t="str">
        <f>IF(B213="","",VLOOKUP($B213,'Orçamento Detalhado'!$A$11:$J$529,10,))</f>
        <v/>
      </c>
      <c r="E213" s="262">
        <f t="shared" si="1975"/>
        <v>0</v>
      </c>
      <c r="F213" s="478">
        <v>209</v>
      </c>
      <c r="G213" s="263">
        <f t="shared" si="1943"/>
        <v>0</v>
      </c>
      <c r="H213" s="264"/>
      <c r="I213" s="263">
        <f t="shared" si="2041"/>
        <v>0</v>
      </c>
      <c r="J213" s="474"/>
      <c r="K213" s="263">
        <f t="shared" si="2042"/>
        <v>0</v>
      </c>
      <c r="L213" s="474">
        <v>0</v>
      </c>
      <c r="M213" s="263">
        <f t="shared" si="2043"/>
        <v>0</v>
      </c>
      <c r="N213" s="474">
        <v>0</v>
      </c>
      <c r="O213" s="263">
        <f t="shared" si="2044"/>
        <v>0</v>
      </c>
      <c r="P213" s="474">
        <v>0</v>
      </c>
      <c r="Q213" s="263">
        <f t="shared" si="2045"/>
        <v>0</v>
      </c>
      <c r="R213" s="474">
        <v>0</v>
      </c>
      <c r="S213" s="263">
        <f t="shared" si="2046"/>
        <v>0</v>
      </c>
      <c r="T213" s="474">
        <v>0</v>
      </c>
      <c r="U213" s="263">
        <f t="shared" si="2047"/>
        <v>0</v>
      </c>
      <c r="V213" s="474">
        <v>0</v>
      </c>
      <c r="W213" s="263">
        <f t="shared" si="2048"/>
        <v>0</v>
      </c>
      <c r="X213" s="474">
        <v>0</v>
      </c>
      <c r="Y213" s="263">
        <f t="shared" si="2049"/>
        <v>0</v>
      </c>
      <c r="Z213" s="474">
        <v>0</v>
      </c>
      <c r="AA213" s="263">
        <f t="shared" si="2050"/>
        <v>0</v>
      </c>
      <c r="AB213" s="474"/>
      <c r="AC213" s="263">
        <f t="shared" si="2051"/>
        <v>0</v>
      </c>
      <c r="AD213" s="474"/>
      <c r="AE213" s="263">
        <f t="shared" si="2052"/>
        <v>0</v>
      </c>
      <c r="AF213" s="474"/>
      <c r="AG213" s="263">
        <f t="shared" si="2053"/>
        <v>0</v>
      </c>
      <c r="AH213" s="474"/>
      <c r="AI213" s="263">
        <f t="shared" si="2054"/>
        <v>0</v>
      </c>
      <c r="AJ213" s="474">
        <v>0</v>
      </c>
      <c r="AK213" s="263">
        <f t="shared" si="2055"/>
        <v>0</v>
      </c>
      <c r="AL213" s="474">
        <v>0</v>
      </c>
      <c r="AM213" s="263">
        <f t="shared" si="2056"/>
        <v>0</v>
      </c>
      <c r="AN213" s="474">
        <v>0</v>
      </c>
      <c r="AO213" s="263">
        <f t="shared" si="2057"/>
        <v>0</v>
      </c>
      <c r="AP213" s="474">
        <v>0</v>
      </c>
      <c r="AQ213" s="263">
        <f t="shared" si="2058"/>
        <v>0</v>
      </c>
      <c r="AR213" s="474">
        <v>0</v>
      </c>
      <c r="AS213" s="263">
        <f t="shared" si="2059"/>
        <v>0</v>
      </c>
      <c r="AT213" s="474">
        <v>0</v>
      </c>
      <c r="AU213" s="263">
        <f t="shared" si="2060"/>
        <v>0</v>
      </c>
      <c r="AV213" s="474">
        <v>0</v>
      </c>
      <c r="AW213" s="263">
        <f t="shared" si="2061"/>
        <v>0</v>
      </c>
      <c r="AX213" s="474">
        <v>0</v>
      </c>
      <c r="AY213" s="263">
        <f t="shared" si="2062"/>
        <v>0</v>
      </c>
      <c r="AZ213" s="474">
        <v>0</v>
      </c>
      <c r="BA213" s="263">
        <f t="shared" si="2063"/>
        <v>0</v>
      </c>
      <c r="BB213" s="474">
        <v>0</v>
      </c>
      <c r="BC213" s="263">
        <f t="shared" si="2064"/>
        <v>0</v>
      </c>
      <c r="BD213" s="474">
        <v>0</v>
      </c>
      <c r="BE213" s="263">
        <f t="shared" si="2065"/>
        <v>0</v>
      </c>
      <c r="BF213" s="474">
        <v>0</v>
      </c>
      <c r="BG213" s="263">
        <f t="shared" si="2066"/>
        <v>0</v>
      </c>
      <c r="BH213" s="474">
        <v>0</v>
      </c>
      <c r="BI213" s="263">
        <f t="shared" si="2067"/>
        <v>0</v>
      </c>
      <c r="BJ213" s="474">
        <v>0</v>
      </c>
      <c r="BK213" s="263">
        <f t="shared" si="2068"/>
        <v>0</v>
      </c>
      <c r="BL213" s="474">
        <v>0</v>
      </c>
      <c r="BM213" s="263">
        <f t="shared" si="2069"/>
        <v>0</v>
      </c>
      <c r="BN213" s="474">
        <v>0</v>
      </c>
      <c r="BO213" s="263">
        <f t="shared" si="2070"/>
        <v>0</v>
      </c>
      <c r="BP213" s="474">
        <v>0</v>
      </c>
      <c r="BQ213" s="476">
        <f t="shared" si="1815"/>
        <v>0</v>
      </c>
      <c r="BR213" s="295">
        <f t="shared" si="1976"/>
        <v>0</v>
      </c>
    </row>
    <row r="214" spans="2:70" ht="18" hidden="1" customHeight="1" outlineLevel="2" thickTop="1" thickBot="1">
      <c r="B214" s="208" t="s">
        <v>525</v>
      </c>
      <c r="C214" s="260" t="str">
        <f>IF(VLOOKUP(B214,'Orçamento Detalhado'!$A$11:$I$529,4,)="","",(VLOOKUP(B214,'Orçamento Detalhado'!$A$11:$I$529,4,)))</f>
        <v>Esquadria de madeira</v>
      </c>
      <c r="D214" s="261" t="str">
        <f>IF(B214="","",VLOOKUP($B214,'Orçamento Detalhado'!$A$11:$J$529,10,))</f>
        <v/>
      </c>
      <c r="E214" s="262">
        <f t="shared" si="1975"/>
        <v>0</v>
      </c>
      <c r="F214" s="478">
        <v>210</v>
      </c>
      <c r="G214" s="263">
        <f t="shared" si="1943"/>
        <v>0</v>
      </c>
      <c r="H214" s="264"/>
      <c r="I214" s="263">
        <f t="shared" si="2041"/>
        <v>0</v>
      </c>
      <c r="J214" s="474"/>
      <c r="K214" s="263">
        <f t="shared" si="2042"/>
        <v>0</v>
      </c>
      <c r="L214" s="474">
        <v>0</v>
      </c>
      <c r="M214" s="263">
        <f t="shared" si="2043"/>
        <v>0</v>
      </c>
      <c r="N214" s="474">
        <v>0</v>
      </c>
      <c r="O214" s="263">
        <f t="shared" si="2044"/>
        <v>0</v>
      </c>
      <c r="P214" s="474">
        <v>0</v>
      </c>
      <c r="Q214" s="263">
        <f t="shared" si="2045"/>
        <v>0</v>
      </c>
      <c r="R214" s="474">
        <v>0</v>
      </c>
      <c r="S214" s="263">
        <f t="shared" si="2046"/>
        <v>0</v>
      </c>
      <c r="T214" s="474">
        <v>0</v>
      </c>
      <c r="U214" s="263">
        <f t="shared" si="2047"/>
        <v>0</v>
      </c>
      <c r="V214" s="474">
        <v>0</v>
      </c>
      <c r="W214" s="263">
        <f t="shared" si="2048"/>
        <v>0</v>
      </c>
      <c r="X214" s="474">
        <v>0</v>
      </c>
      <c r="Y214" s="263">
        <f t="shared" si="2049"/>
        <v>0</v>
      </c>
      <c r="Z214" s="474">
        <v>0</v>
      </c>
      <c r="AA214" s="263">
        <f t="shared" si="2050"/>
        <v>0</v>
      </c>
      <c r="AB214" s="474"/>
      <c r="AC214" s="263">
        <f t="shared" si="2051"/>
        <v>0</v>
      </c>
      <c r="AD214" s="474"/>
      <c r="AE214" s="263">
        <f t="shared" si="2052"/>
        <v>0</v>
      </c>
      <c r="AF214" s="474"/>
      <c r="AG214" s="263">
        <f t="shared" si="2053"/>
        <v>0</v>
      </c>
      <c r="AH214" s="474"/>
      <c r="AI214" s="263">
        <f t="shared" si="2054"/>
        <v>0</v>
      </c>
      <c r="AJ214" s="474">
        <v>0</v>
      </c>
      <c r="AK214" s="263">
        <f t="shared" si="2055"/>
        <v>0</v>
      </c>
      <c r="AL214" s="474">
        <v>0</v>
      </c>
      <c r="AM214" s="263">
        <f t="shared" si="2056"/>
        <v>0</v>
      </c>
      <c r="AN214" s="474">
        <v>0</v>
      </c>
      <c r="AO214" s="263">
        <f t="shared" si="2057"/>
        <v>0</v>
      </c>
      <c r="AP214" s="474">
        <v>0</v>
      </c>
      <c r="AQ214" s="263">
        <f t="shared" si="2058"/>
        <v>0</v>
      </c>
      <c r="AR214" s="474">
        <v>0</v>
      </c>
      <c r="AS214" s="263">
        <f t="shared" si="2059"/>
        <v>0</v>
      </c>
      <c r="AT214" s="474">
        <v>0</v>
      </c>
      <c r="AU214" s="263">
        <f t="shared" si="2060"/>
        <v>0</v>
      </c>
      <c r="AV214" s="474">
        <v>0</v>
      </c>
      <c r="AW214" s="263">
        <f t="shared" si="2061"/>
        <v>0</v>
      </c>
      <c r="AX214" s="474">
        <v>0</v>
      </c>
      <c r="AY214" s="263">
        <f t="shared" si="2062"/>
        <v>0</v>
      </c>
      <c r="AZ214" s="474">
        <v>0</v>
      </c>
      <c r="BA214" s="263">
        <f t="shared" si="2063"/>
        <v>0</v>
      </c>
      <c r="BB214" s="474">
        <v>0</v>
      </c>
      <c r="BC214" s="263">
        <f t="shared" si="2064"/>
        <v>0</v>
      </c>
      <c r="BD214" s="474">
        <v>0</v>
      </c>
      <c r="BE214" s="263">
        <f t="shared" si="2065"/>
        <v>0</v>
      </c>
      <c r="BF214" s="474">
        <v>0</v>
      </c>
      <c r="BG214" s="263">
        <f t="shared" si="2066"/>
        <v>0</v>
      </c>
      <c r="BH214" s="474">
        <v>0</v>
      </c>
      <c r="BI214" s="263">
        <f t="shared" si="2067"/>
        <v>0</v>
      </c>
      <c r="BJ214" s="474">
        <v>0</v>
      </c>
      <c r="BK214" s="263">
        <f t="shared" si="2068"/>
        <v>0</v>
      </c>
      <c r="BL214" s="474">
        <v>0</v>
      </c>
      <c r="BM214" s="263">
        <f t="shared" si="2069"/>
        <v>0</v>
      </c>
      <c r="BN214" s="474">
        <v>0</v>
      </c>
      <c r="BO214" s="263">
        <f t="shared" si="2070"/>
        <v>0</v>
      </c>
      <c r="BP214" s="474">
        <v>0</v>
      </c>
      <c r="BQ214" s="476">
        <f t="shared" si="1815"/>
        <v>0</v>
      </c>
      <c r="BR214" s="295">
        <f t="shared" si="1976"/>
        <v>0</v>
      </c>
    </row>
    <row r="215" spans="2:70" ht="18" hidden="1" customHeight="1" outlineLevel="2" thickTop="1" thickBot="1">
      <c r="B215" s="208" t="s">
        <v>527</v>
      </c>
      <c r="C215" s="260" t="str">
        <f>IF(VLOOKUP(B215,'Orçamento Detalhado'!$A$11:$I$529,4,)="","",(VLOOKUP(B215,'Orçamento Detalhado'!$A$11:$I$529,4,)))</f>
        <v>Esquadria de ferro</v>
      </c>
      <c r="D215" s="261" t="str">
        <f>IF(B215="","",VLOOKUP($B215,'Orçamento Detalhado'!$A$11:$J$529,10,))</f>
        <v/>
      </c>
      <c r="E215" s="262">
        <f t="shared" si="1975"/>
        <v>0</v>
      </c>
      <c r="F215" s="478">
        <v>211</v>
      </c>
      <c r="G215" s="263">
        <f t="shared" si="1943"/>
        <v>0</v>
      </c>
      <c r="H215" s="264"/>
      <c r="I215" s="263">
        <f t="shared" si="2041"/>
        <v>0</v>
      </c>
      <c r="J215" s="474"/>
      <c r="K215" s="263">
        <f t="shared" si="2042"/>
        <v>0</v>
      </c>
      <c r="L215" s="474">
        <v>0</v>
      </c>
      <c r="M215" s="263">
        <f t="shared" si="2043"/>
        <v>0</v>
      </c>
      <c r="N215" s="474">
        <v>0</v>
      </c>
      <c r="O215" s="263">
        <f t="shared" si="2044"/>
        <v>0</v>
      </c>
      <c r="P215" s="474">
        <v>0</v>
      </c>
      <c r="Q215" s="263">
        <f t="shared" si="2045"/>
        <v>0</v>
      </c>
      <c r="R215" s="474">
        <v>0</v>
      </c>
      <c r="S215" s="263">
        <f t="shared" si="2046"/>
        <v>0</v>
      </c>
      <c r="T215" s="474">
        <v>0</v>
      </c>
      <c r="U215" s="263">
        <f t="shared" si="2047"/>
        <v>0</v>
      </c>
      <c r="V215" s="474">
        <v>0</v>
      </c>
      <c r="W215" s="263">
        <f t="shared" si="2048"/>
        <v>0</v>
      </c>
      <c r="X215" s="474">
        <v>0</v>
      </c>
      <c r="Y215" s="263">
        <f t="shared" si="2049"/>
        <v>0</v>
      </c>
      <c r="Z215" s="474">
        <v>0</v>
      </c>
      <c r="AA215" s="263">
        <f t="shared" si="2050"/>
        <v>0</v>
      </c>
      <c r="AB215" s="474"/>
      <c r="AC215" s="263">
        <f t="shared" si="2051"/>
        <v>0</v>
      </c>
      <c r="AD215" s="474"/>
      <c r="AE215" s="263">
        <f t="shared" si="2052"/>
        <v>0</v>
      </c>
      <c r="AF215" s="474"/>
      <c r="AG215" s="263">
        <f t="shared" si="2053"/>
        <v>0</v>
      </c>
      <c r="AH215" s="474"/>
      <c r="AI215" s="263">
        <f t="shared" si="2054"/>
        <v>0</v>
      </c>
      <c r="AJ215" s="474">
        <v>0</v>
      </c>
      <c r="AK215" s="263">
        <f t="shared" si="2055"/>
        <v>0</v>
      </c>
      <c r="AL215" s="474">
        <v>0</v>
      </c>
      <c r="AM215" s="263">
        <f t="shared" si="2056"/>
        <v>0</v>
      </c>
      <c r="AN215" s="474">
        <v>0</v>
      </c>
      <c r="AO215" s="263">
        <f t="shared" si="2057"/>
        <v>0</v>
      </c>
      <c r="AP215" s="474">
        <v>0</v>
      </c>
      <c r="AQ215" s="263">
        <f t="shared" si="2058"/>
        <v>0</v>
      </c>
      <c r="AR215" s="474">
        <v>0</v>
      </c>
      <c r="AS215" s="263">
        <f t="shared" si="2059"/>
        <v>0</v>
      </c>
      <c r="AT215" s="474">
        <v>0</v>
      </c>
      <c r="AU215" s="263">
        <f t="shared" si="2060"/>
        <v>0</v>
      </c>
      <c r="AV215" s="474">
        <v>0</v>
      </c>
      <c r="AW215" s="263">
        <f t="shared" si="2061"/>
        <v>0</v>
      </c>
      <c r="AX215" s="474">
        <v>0</v>
      </c>
      <c r="AY215" s="263">
        <f t="shared" si="2062"/>
        <v>0</v>
      </c>
      <c r="AZ215" s="474">
        <v>0</v>
      </c>
      <c r="BA215" s="263">
        <f t="shared" si="2063"/>
        <v>0</v>
      </c>
      <c r="BB215" s="474">
        <v>0</v>
      </c>
      <c r="BC215" s="263">
        <f t="shared" si="2064"/>
        <v>0</v>
      </c>
      <c r="BD215" s="474">
        <v>0</v>
      </c>
      <c r="BE215" s="263">
        <f t="shared" si="2065"/>
        <v>0</v>
      </c>
      <c r="BF215" s="474">
        <v>0</v>
      </c>
      <c r="BG215" s="263">
        <f t="shared" si="2066"/>
        <v>0</v>
      </c>
      <c r="BH215" s="474">
        <v>0</v>
      </c>
      <c r="BI215" s="263">
        <f t="shared" si="2067"/>
        <v>0</v>
      </c>
      <c r="BJ215" s="474">
        <v>0</v>
      </c>
      <c r="BK215" s="263">
        <f t="shared" si="2068"/>
        <v>0</v>
      </c>
      <c r="BL215" s="474">
        <v>0</v>
      </c>
      <c r="BM215" s="263">
        <f t="shared" si="2069"/>
        <v>0</v>
      </c>
      <c r="BN215" s="474">
        <v>0</v>
      </c>
      <c r="BO215" s="263">
        <f t="shared" si="2070"/>
        <v>0</v>
      </c>
      <c r="BP215" s="474">
        <v>0</v>
      </c>
      <c r="BQ215" s="476">
        <f t="shared" si="1815"/>
        <v>0</v>
      </c>
      <c r="BR215" s="295">
        <f t="shared" si="1976"/>
        <v>0</v>
      </c>
    </row>
    <row r="216" spans="2:70" ht="18" hidden="1" customHeight="1" outlineLevel="2" thickTop="1" thickBot="1">
      <c r="B216" s="208" t="s">
        <v>529</v>
      </c>
      <c r="C216" s="260" t="str">
        <f>IF(VLOOKUP(B216,'Orçamento Detalhado'!$A$11:$I$529,4,)="","",(VLOOKUP(B216,'Orçamento Detalhado'!$A$11:$I$529,4,)))</f>
        <v>Rodapés de madeira</v>
      </c>
      <c r="D216" s="261" t="str">
        <f>IF(B216="","",VLOOKUP($B216,'Orçamento Detalhado'!$A$11:$J$529,10,))</f>
        <v/>
      </c>
      <c r="E216" s="262">
        <f t="shared" si="1975"/>
        <v>0</v>
      </c>
      <c r="F216" s="478">
        <v>212</v>
      </c>
      <c r="G216" s="263">
        <f t="shared" si="1943"/>
        <v>0</v>
      </c>
      <c r="H216" s="264"/>
      <c r="I216" s="263">
        <f t="shared" si="2041"/>
        <v>0</v>
      </c>
      <c r="J216" s="474"/>
      <c r="K216" s="263">
        <f t="shared" si="2042"/>
        <v>0</v>
      </c>
      <c r="L216" s="474">
        <v>0</v>
      </c>
      <c r="M216" s="263">
        <f t="shared" si="2043"/>
        <v>0</v>
      </c>
      <c r="N216" s="474">
        <v>0</v>
      </c>
      <c r="O216" s="263">
        <f t="shared" si="2044"/>
        <v>0</v>
      </c>
      <c r="P216" s="474">
        <v>0</v>
      </c>
      <c r="Q216" s="263">
        <f t="shared" si="2045"/>
        <v>0</v>
      </c>
      <c r="R216" s="474">
        <v>0</v>
      </c>
      <c r="S216" s="263">
        <f t="shared" si="2046"/>
        <v>0</v>
      </c>
      <c r="T216" s="474">
        <v>0</v>
      </c>
      <c r="U216" s="263">
        <f t="shared" si="2047"/>
        <v>0</v>
      </c>
      <c r="V216" s="474">
        <v>0</v>
      </c>
      <c r="W216" s="263">
        <f t="shared" si="2048"/>
        <v>0</v>
      </c>
      <c r="X216" s="474">
        <v>0</v>
      </c>
      <c r="Y216" s="263">
        <f t="shared" si="2049"/>
        <v>0</v>
      </c>
      <c r="Z216" s="474">
        <v>0</v>
      </c>
      <c r="AA216" s="263">
        <f t="shared" si="2050"/>
        <v>0</v>
      </c>
      <c r="AB216" s="474"/>
      <c r="AC216" s="263">
        <f t="shared" si="2051"/>
        <v>0</v>
      </c>
      <c r="AD216" s="474"/>
      <c r="AE216" s="263">
        <f t="shared" si="2052"/>
        <v>0</v>
      </c>
      <c r="AF216" s="474"/>
      <c r="AG216" s="263">
        <f t="shared" si="2053"/>
        <v>0</v>
      </c>
      <c r="AH216" s="474"/>
      <c r="AI216" s="263">
        <f t="shared" si="2054"/>
        <v>0</v>
      </c>
      <c r="AJ216" s="474">
        <v>0</v>
      </c>
      <c r="AK216" s="263">
        <f t="shared" si="2055"/>
        <v>0</v>
      </c>
      <c r="AL216" s="474">
        <v>0</v>
      </c>
      <c r="AM216" s="263">
        <f t="shared" si="2056"/>
        <v>0</v>
      </c>
      <c r="AN216" s="474">
        <v>0</v>
      </c>
      <c r="AO216" s="263">
        <f t="shared" si="2057"/>
        <v>0</v>
      </c>
      <c r="AP216" s="474">
        <v>0</v>
      </c>
      <c r="AQ216" s="263">
        <f t="shared" si="2058"/>
        <v>0</v>
      </c>
      <c r="AR216" s="474">
        <v>0</v>
      </c>
      <c r="AS216" s="263">
        <f t="shared" si="2059"/>
        <v>0</v>
      </c>
      <c r="AT216" s="474">
        <v>0</v>
      </c>
      <c r="AU216" s="263">
        <f t="shared" si="2060"/>
        <v>0</v>
      </c>
      <c r="AV216" s="474">
        <v>0</v>
      </c>
      <c r="AW216" s="263">
        <f t="shared" si="2061"/>
        <v>0</v>
      </c>
      <c r="AX216" s="474">
        <v>0</v>
      </c>
      <c r="AY216" s="263">
        <f t="shared" si="2062"/>
        <v>0</v>
      </c>
      <c r="AZ216" s="474">
        <v>0</v>
      </c>
      <c r="BA216" s="263">
        <f t="shared" si="2063"/>
        <v>0</v>
      </c>
      <c r="BB216" s="474">
        <v>0</v>
      </c>
      <c r="BC216" s="263">
        <f t="shared" si="2064"/>
        <v>0</v>
      </c>
      <c r="BD216" s="474">
        <v>0</v>
      </c>
      <c r="BE216" s="263">
        <f t="shared" si="2065"/>
        <v>0</v>
      </c>
      <c r="BF216" s="474">
        <v>0</v>
      </c>
      <c r="BG216" s="263">
        <f t="shared" si="2066"/>
        <v>0</v>
      </c>
      <c r="BH216" s="474">
        <v>0</v>
      </c>
      <c r="BI216" s="263">
        <f t="shared" si="2067"/>
        <v>0</v>
      </c>
      <c r="BJ216" s="474">
        <v>0</v>
      </c>
      <c r="BK216" s="263">
        <f t="shared" si="2068"/>
        <v>0</v>
      </c>
      <c r="BL216" s="474">
        <v>0</v>
      </c>
      <c r="BM216" s="263">
        <f t="shared" si="2069"/>
        <v>0</v>
      </c>
      <c r="BN216" s="474">
        <v>0</v>
      </c>
      <c r="BO216" s="263">
        <f t="shared" si="2070"/>
        <v>0</v>
      </c>
      <c r="BP216" s="474">
        <v>0</v>
      </c>
      <c r="BQ216" s="476">
        <f t="shared" si="1815"/>
        <v>0</v>
      </c>
      <c r="BR216" s="295">
        <f t="shared" si="1976"/>
        <v>0</v>
      </c>
    </row>
    <row r="217" spans="2:70" ht="18" hidden="1" customHeight="1" outlineLevel="2" thickTop="1" thickBot="1">
      <c r="B217" s="208" t="s">
        <v>531</v>
      </c>
      <c r="C217" s="260" t="str">
        <f>IF(VLOOKUP(B217,'Orçamento Detalhado'!$A$11:$I$529,4,)="","",(VLOOKUP(B217,'Orçamento Detalhado'!$A$11:$I$529,4,)))</f>
        <v>Demarcação de vagas de garagem</v>
      </c>
      <c r="D217" s="261" t="str">
        <f>IF(B217="","",VLOOKUP($B217,'Orçamento Detalhado'!$A$11:$J$529,10,))</f>
        <v/>
      </c>
      <c r="E217" s="262">
        <f t="shared" si="1975"/>
        <v>0</v>
      </c>
      <c r="F217" s="478">
        <v>213</v>
      </c>
      <c r="G217" s="263">
        <f t="shared" si="1943"/>
        <v>0</v>
      </c>
      <c r="H217" s="264"/>
      <c r="I217" s="263">
        <f t="shared" si="2041"/>
        <v>0</v>
      </c>
      <c r="J217" s="474"/>
      <c r="K217" s="263">
        <f t="shared" si="2042"/>
        <v>0</v>
      </c>
      <c r="L217" s="474">
        <v>0</v>
      </c>
      <c r="M217" s="263">
        <f t="shared" si="2043"/>
        <v>0</v>
      </c>
      <c r="N217" s="474">
        <v>0</v>
      </c>
      <c r="O217" s="263">
        <f t="shared" si="2044"/>
        <v>0</v>
      </c>
      <c r="P217" s="474">
        <v>0</v>
      </c>
      <c r="Q217" s="263">
        <f t="shared" si="2045"/>
        <v>0</v>
      </c>
      <c r="R217" s="474">
        <v>0</v>
      </c>
      <c r="S217" s="263">
        <f t="shared" si="2046"/>
        <v>0</v>
      </c>
      <c r="T217" s="474">
        <v>0</v>
      </c>
      <c r="U217" s="263">
        <f t="shared" si="2047"/>
        <v>0</v>
      </c>
      <c r="V217" s="474">
        <v>0</v>
      </c>
      <c r="W217" s="263">
        <f t="shared" si="2048"/>
        <v>0</v>
      </c>
      <c r="X217" s="474">
        <v>0</v>
      </c>
      <c r="Y217" s="263">
        <f t="shared" si="2049"/>
        <v>0</v>
      </c>
      <c r="Z217" s="474">
        <v>0</v>
      </c>
      <c r="AA217" s="263">
        <f t="shared" si="2050"/>
        <v>0</v>
      </c>
      <c r="AB217" s="474"/>
      <c r="AC217" s="263">
        <f t="shared" si="2051"/>
        <v>0</v>
      </c>
      <c r="AD217" s="474"/>
      <c r="AE217" s="263">
        <f t="shared" si="2052"/>
        <v>0</v>
      </c>
      <c r="AF217" s="474"/>
      <c r="AG217" s="263">
        <f t="shared" si="2053"/>
        <v>0</v>
      </c>
      <c r="AH217" s="474"/>
      <c r="AI217" s="263">
        <f t="shared" si="2054"/>
        <v>0</v>
      </c>
      <c r="AJ217" s="474">
        <v>0</v>
      </c>
      <c r="AK217" s="263">
        <f t="shared" si="2055"/>
        <v>0</v>
      </c>
      <c r="AL217" s="474">
        <v>0</v>
      </c>
      <c r="AM217" s="263">
        <f t="shared" si="2056"/>
        <v>0</v>
      </c>
      <c r="AN217" s="474">
        <v>0</v>
      </c>
      <c r="AO217" s="263">
        <f t="shared" si="2057"/>
        <v>0</v>
      </c>
      <c r="AP217" s="474">
        <v>0</v>
      </c>
      <c r="AQ217" s="263">
        <f t="shared" si="2058"/>
        <v>0</v>
      </c>
      <c r="AR217" s="474">
        <v>0</v>
      </c>
      <c r="AS217" s="263">
        <f t="shared" si="2059"/>
        <v>0</v>
      </c>
      <c r="AT217" s="474">
        <v>0</v>
      </c>
      <c r="AU217" s="263">
        <f t="shared" si="2060"/>
        <v>0</v>
      </c>
      <c r="AV217" s="474">
        <v>0</v>
      </c>
      <c r="AW217" s="263">
        <f t="shared" si="2061"/>
        <v>0</v>
      </c>
      <c r="AX217" s="474">
        <v>0</v>
      </c>
      <c r="AY217" s="263">
        <f t="shared" si="2062"/>
        <v>0</v>
      </c>
      <c r="AZ217" s="474">
        <v>0</v>
      </c>
      <c r="BA217" s="263">
        <f t="shared" si="2063"/>
        <v>0</v>
      </c>
      <c r="BB217" s="474">
        <v>0</v>
      </c>
      <c r="BC217" s="263">
        <f t="shared" si="2064"/>
        <v>0</v>
      </c>
      <c r="BD217" s="474">
        <v>0</v>
      </c>
      <c r="BE217" s="263">
        <f t="shared" si="2065"/>
        <v>0</v>
      </c>
      <c r="BF217" s="474">
        <v>0</v>
      </c>
      <c r="BG217" s="263">
        <f t="shared" si="2066"/>
        <v>0</v>
      </c>
      <c r="BH217" s="474">
        <v>0</v>
      </c>
      <c r="BI217" s="263">
        <f t="shared" si="2067"/>
        <v>0</v>
      </c>
      <c r="BJ217" s="474">
        <v>0</v>
      </c>
      <c r="BK217" s="263">
        <f t="shared" si="2068"/>
        <v>0</v>
      </c>
      <c r="BL217" s="474">
        <v>0</v>
      </c>
      <c r="BM217" s="263">
        <f t="shared" si="2069"/>
        <v>0</v>
      </c>
      <c r="BN217" s="474">
        <v>0</v>
      </c>
      <c r="BO217" s="263">
        <f t="shared" si="2070"/>
        <v>0</v>
      </c>
      <c r="BP217" s="474">
        <v>0</v>
      </c>
      <c r="BQ217" s="476">
        <f t="shared" si="1815"/>
        <v>0</v>
      </c>
      <c r="BR217" s="295">
        <f t="shared" si="1976"/>
        <v>0</v>
      </c>
    </row>
    <row r="218" spans="2:70" ht="18" hidden="1" customHeight="1" outlineLevel="2" thickTop="1" thickBot="1">
      <c r="B218" s="208" t="s">
        <v>533</v>
      </c>
      <c r="C218" s="260" t="str">
        <f>IF(VLOOKUP(B218,'Orçamento Detalhado'!$A$11:$I$529,4,)="","",(VLOOKUP(B218,'Orçamento Detalhado'!$A$11:$I$529,4,)))</f>
        <v/>
      </c>
      <c r="D218" s="261" t="str">
        <f>IF(B218="","",VLOOKUP($B218,'Orçamento Detalhado'!$A$11:$J$529,10,))</f>
        <v/>
      </c>
      <c r="E218" s="262">
        <f t="shared" si="1975"/>
        <v>0</v>
      </c>
      <c r="F218" s="478">
        <v>214</v>
      </c>
      <c r="G218" s="263">
        <f t="shared" si="1943"/>
        <v>0</v>
      </c>
      <c r="H218" s="264"/>
      <c r="I218" s="263">
        <f t="shared" si="2041"/>
        <v>0</v>
      </c>
      <c r="J218" s="474"/>
      <c r="K218" s="263">
        <f t="shared" si="2042"/>
        <v>0</v>
      </c>
      <c r="L218" s="474">
        <v>0</v>
      </c>
      <c r="M218" s="263">
        <f t="shared" si="2043"/>
        <v>0</v>
      </c>
      <c r="N218" s="474">
        <v>0</v>
      </c>
      <c r="O218" s="263">
        <f t="shared" si="2044"/>
        <v>0</v>
      </c>
      <c r="P218" s="474">
        <v>0</v>
      </c>
      <c r="Q218" s="263">
        <f t="shared" si="2045"/>
        <v>0</v>
      </c>
      <c r="R218" s="474">
        <v>0</v>
      </c>
      <c r="S218" s="263">
        <f t="shared" si="2046"/>
        <v>0</v>
      </c>
      <c r="T218" s="474">
        <v>0</v>
      </c>
      <c r="U218" s="263">
        <f t="shared" si="2047"/>
        <v>0</v>
      </c>
      <c r="V218" s="474">
        <v>0</v>
      </c>
      <c r="W218" s="263">
        <f t="shared" si="2048"/>
        <v>0</v>
      </c>
      <c r="X218" s="474">
        <v>0</v>
      </c>
      <c r="Y218" s="263">
        <f t="shared" si="2049"/>
        <v>0</v>
      </c>
      <c r="Z218" s="474">
        <v>0</v>
      </c>
      <c r="AA218" s="263">
        <f t="shared" si="2050"/>
        <v>0</v>
      </c>
      <c r="AB218" s="474"/>
      <c r="AC218" s="263">
        <f t="shared" si="2051"/>
        <v>0</v>
      </c>
      <c r="AD218" s="474"/>
      <c r="AE218" s="263">
        <f t="shared" si="2052"/>
        <v>0</v>
      </c>
      <c r="AF218" s="474"/>
      <c r="AG218" s="263">
        <f t="shared" si="2053"/>
        <v>0</v>
      </c>
      <c r="AH218" s="474"/>
      <c r="AI218" s="263">
        <f t="shared" si="2054"/>
        <v>0</v>
      </c>
      <c r="AJ218" s="474">
        <v>0</v>
      </c>
      <c r="AK218" s="263">
        <f t="shared" si="2055"/>
        <v>0</v>
      </c>
      <c r="AL218" s="474">
        <v>0</v>
      </c>
      <c r="AM218" s="263">
        <f t="shared" si="2056"/>
        <v>0</v>
      </c>
      <c r="AN218" s="474">
        <v>0</v>
      </c>
      <c r="AO218" s="263">
        <f t="shared" si="2057"/>
        <v>0</v>
      </c>
      <c r="AP218" s="474">
        <v>0</v>
      </c>
      <c r="AQ218" s="263">
        <f t="shared" si="2058"/>
        <v>0</v>
      </c>
      <c r="AR218" s="474">
        <v>0</v>
      </c>
      <c r="AS218" s="263">
        <f t="shared" si="2059"/>
        <v>0</v>
      </c>
      <c r="AT218" s="474">
        <v>0</v>
      </c>
      <c r="AU218" s="263">
        <f t="shared" si="2060"/>
        <v>0</v>
      </c>
      <c r="AV218" s="474">
        <v>0</v>
      </c>
      <c r="AW218" s="263">
        <f t="shared" si="2061"/>
        <v>0</v>
      </c>
      <c r="AX218" s="474">
        <v>0</v>
      </c>
      <c r="AY218" s="263">
        <f t="shared" si="2062"/>
        <v>0</v>
      </c>
      <c r="AZ218" s="474">
        <v>0</v>
      </c>
      <c r="BA218" s="263">
        <f t="shared" si="2063"/>
        <v>0</v>
      </c>
      <c r="BB218" s="474">
        <v>0</v>
      </c>
      <c r="BC218" s="263">
        <f t="shared" si="2064"/>
        <v>0</v>
      </c>
      <c r="BD218" s="474">
        <v>0</v>
      </c>
      <c r="BE218" s="263">
        <f t="shared" si="2065"/>
        <v>0</v>
      </c>
      <c r="BF218" s="474">
        <v>0</v>
      </c>
      <c r="BG218" s="263">
        <f t="shared" si="2066"/>
        <v>0</v>
      </c>
      <c r="BH218" s="474">
        <v>0</v>
      </c>
      <c r="BI218" s="263">
        <f t="shared" si="2067"/>
        <v>0</v>
      </c>
      <c r="BJ218" s="474">
        <v>0</v>
      </c>
      <c r="BK218" s="263">
        <f t="shared" si="2068"/>
        <v>0</v>
      </c>
      <c r="BL218" s="474">
        <v>0</v>
      </c>
      <c r="BM218" s="263">
        <f t="shared" si="2069"/>
        <v>0</v>
      </c>
      <c r="BN218" s="474">
        <v>0</v>
      </c>
      <c r="BO218" s="263">
        <f t="shared" si="2070"/>
        <v>0</v>
      </c>
      <c r="BP218" s="474">
        <v>0</v>
      </c>
      <c r="BQ218" s="476">
        <f t="shared" si="1815"/>
        <v>0</v>
      </c>
      <c r="BR218" s="295">
        <f t="shared" si="1976"/>
        <v>0</v>
      </c>
    </row>
    <row r="219" spans="2:70" ht="18" hidden="1" customHeight="1" outlineLevel="2" thickTop="1" thickBot="1">
      <c r="B219" s="208" t="s">
        <v>534</v>
      </c>
      <c r="C219" s="260" t="str">
        <f>IF(VLOOKUP(B219,'Orçamento Detalhado'!$A$11:$I$529,4,)="","",(VLOOKUP(B219,'Orçamento Detalhado'!$A$11:$I$529,4,)))</f>
        <v/>
      </c>
      <c r="D219" s="261" t="str">
        <f>IF(B219="","",VLOOKUP($B219,'Orçamento Detalhado'!$A$11:$J$529,10,))</f>
        <v/>
      </c>
      <c r="E219" s="262">
        <f t="shared" si="1975"/>
        <v>0</v>
      </c>
      <c r="F219" s="478">
        <v>215</v>
      </c>
      <c r="G219" s="263">
        <f t="shared" si="1943"/>
        <v>0</v>
      </c>
      <c r="H219" s="264"/>
      <c r="I219" s="263">
        <f t="shared" si="2041"/>
        <v>0</v>
      </c>
      <c r="J219" s="474"/>
      <c r="K219" s="263">
        <f t="shared" si="2042"/>
        <v>0</v>
      </c>
      <c r="L219" s="474">
        <v>0</v>
      </c>
      <c r="M219" s="263">
        <f t="shared" si="2043"/>
        <v>0</v>
      </c>
      <c r="N219" s="474">
        <v>0</v>
      </c>
      <c r="O219" s="263">
        <f t="shared" si="2044"/>
        <v>0</v>
      </c>
      <c r="P219" s="474">
        <v>0</v>
      </c>
      <c r="Q219" s="263">
        <f t="shared" si="2045"/>
        <v>0</v>
      </c>
      <c r="R219" s="474">
        <v>0</v>
      </c>
      <c r="S219" s="263">
        <f t="shared" si="2046"/>
        <v>0</v>
      </c>
      <c r="T219" s="474">
        <v>0</v>
      </c>
      <c r="U219" s="263">
        <f t="shared" si="2047"/>
        <v>0</v>
      </c>
      <c r="V219" s="474">
        <v>0</v>
      </c>
      <c r="W219" s="263">
        <f t="shared" si="2048"/>
        <v>0</v>
      </c>
      <c r="X219" s="474">
        <v>0</v>
      </c>
      <c r="Y219" s="263">
        <f t="shared" si="2049"/>
        <v>0</v>
      </c>
      <c r="Z219" s="474">
        <v>0</v>
      </c>
      <c r="AA219" s="263">
        <f t="shared" si="2050"/>
        <v>0</v>
      </c>
      <c r="AB219" s="474"/>
      <c r="AC219" s="263">
        <f t="shared" si="2051"/>
        <v>0</v>
      </c>
      <c r="AD219" s="474"/>
      <c r="AE219" s="263">
        <f t="shared" si="2052"/>
        <v>0</v>
      </c>
      <c r="AF219" s="474"/>
      <c r="AG219" s="263">
        <f t="shared" si="2053"/>
        <v>0</v>
      </c>
      <c r="AH219" s="474"/>
      <c r="AI219" s="263">
        <f t="shared" si="2054"/>
        <v>0</v>
      </c>
      <c r="AJ219" s="474">
        <v>0</v>
      </c>
      <c r="AK219" s="263">
        <f t="shared" si="2055"/>
        <v>0</v>
      </c>
      <c r="AL219" s="474">
        <v>0</v>
      </c>
      <c r="AM219" s="263">
        <f t="shared" si="2056"/>
        <v>0</v>
      </c>
      <c r="AN219" s="474">
        <v>0</v>
      </c>
      <c r="AO219" s="263">
        <f t="shared" si="2057"/>
        <v>0</v>
      </c>
      <c r="AP219" s="474">
        <v>0</v>
      </c>
      <c r="AQ219" s="263">
        <f t="shared" si="2058"/>
        <v>0</v>
      </c>
      <c r="AR219" s="474">
        <v>0</v>
      </c>
      <c r="AS219" s="263">
        <f t="shared" si="2059"/>
        <v>0</v>
      </c>
      <c r="AT219" s="474">
        <v>0</v>
      </c>
      <c r="AU219" s="263">
        <f t="shared" si="2060"/>
        <v>0</v>
      </c>
      <c r="AV219" s="474">
        <v>0</v>
      </c>
      <c r="AW219" s="263">
        <f t="shared" si="2061"/>
        <v>0</v>
      </c>
      <c r="AX219" s="474">
        <v>0</v>
      </c>
      <c r="AY219" s="263">
        <f t="shared" si="2062"/>
        <v>0</v>
      </c>
      <c r="AZ219" s="474">
        <v>0</v>
      </c>
      <c r="BA219" s="263">
        <f t="shared" si="2063"/>
        <v>0</v>
      </c>
      <c r="BB219" s="474">
        <v>0</v>
      </c>
      <c r="BC219" s="263">
        <f t="shared" si="2064"/>
        <v>0</v>
      </c>
      <c r="BD219" s="474">
        <v>0</v>
      </c>
      <c r="BE219" s="263">
        <f t="shared" si="2065"/>
        <v>0</v>
      </c>
      <c r="BF219" s="474">
        <v>0</v>
      </c>
      <c r="BG219" s="263">
        <f t="shared" si="2066"/>
        <v>0</v>
      </c>
      <c r="BH219" s="474">
        <v>0</v>
      </c>
      <c r="BI219" s="263">
        <f t="shared" si="2067"/>
        <v>0</v>
      </c>
      <c r="BJ219" s="474">
        <v>0</v>
      </c>
      <c r="BK219" s="263">
        <f t="shared" si="2068"/>
        <v>0</v>
      </c>
      <c r="BL219" s="474">
        <v>0</v>
      </c>
      <c r="BM219" s="263">
        <f t="shared" si="2069"/>
        <v>0</v>
      </c>
      <c r="BN219" s="474">
        <v>0</v>
      </c>
      <c r="BO219" s="263">
        <f t="shared" si="2070"/>
        <v>0</v>
      </c>
      <c r="BP219" s="474">
        <v>0</v>
      </c>
      <c r="BQ219" s="476">
        <f t="shared" si="1815"/>
        <v>0</v>
      </c>
      <c r="BR219" s="295">
        <f t="shared" si="1976"/>
        <v>0</v>
      </c>
    </row>
    <row r="220" spans="2:70" ht="18" hidden="1" customHeight="1" outlineLevel="2" thickTop="1" thickBot="1">
      <c r="B220" s="208" t="s">
        <v>535</v>
      </c>
      <c r="C220" s="260" t="str">
        <f>IF(VLOOKUP(B220,'Orçamento Detalhado'!$A$11:$I$529,4,)="","",(VLOOKUP(B220,'Orçamento Detalhado'!$A$11:$I$529,4,)))</f>
        <v/>
      </c>
      <c r="D220" s="261" t="str">
        <f>IF(B220="","",VLOOKUP($B220,'Orçamento Detalhado'!$A$11:$J$529,10,))</f>
        <v/>
      </c>
      <c r="E220" s="262">
        <f t="shared" si="1975"/>
        <v>0</v>
      </c>
      <c r="F220" s="478">
        <v>216</v>
      </c>
      <c r="G220" s="263">
        <f t="shared" ref="G220:G221" si="2071">IFERROR($D220*H220,0)</f>
        <v>0</v>
      </c>
      <c r="H220" s="264"/>
      <c r="I220" s="263">
        <f t="shared" ref="I220:I221" si="2072">IFERROR($D220*J220,0)</f>
        <v>0</v>
      </c>
      <c r="J220" s="474"/>
      <c r="K220" s="263">
        <f t="shared" ref="K220:K221" si="2073">IFERROR($D220*L220,0)</f>
        <v>0</v>
      </c>
      <c r="L220" s="474">
        <v>0</v>
      </c>
      <c r="M220" s="263">
        <f t="shared" ref="M220:M221" si="2074">IFERROR($D220*N220,0)</f>
        <v>0</v>
      </c>
      <c r="N220" s="474">
        <v>0</v>
      </c>
      <c r="O220" s="263">
        <f t="shared" ref="O220:O221" si="2075">IFERROR($D220*P220,0)</f>
        <v>0</v>
      </c>
      <c r="P220" s="474">
        <v>0</v>
      </c>
      <c r="Q220" s="263">
        <f t="shared" ref="Q220:Q221" si="2076">IFERROR($D220*R220,0)</f>
        <v>0</v>
      </c>
      <c r="R220" s="474">
        <v>0</v>
      </c>
      <c r="S220" s="263">
        <f t="shared" ref="S220:S221" si="2077">IFERROR($D220*T220,0)</f>
        <v>0</v>
      </c>
      <c r="T220" s="474">
        <v>0</v>
      </c>
      <c r="U220" s="263">
        <f t="shared" ref="U220:U221" si="2078">IFERROR($D220*V220,0)</f>
        <v>0</v>
      </c>
      <c r="V220" s="474">
        <v>0</v>
      </c>
      <c r="W220" s="263">
        <f t="shared" ref="W220:W221" si="2079">IFERROR($D220*X220,0)</f>
        <v>0</v>
      </c>
      <c r="X220" s="474">
        <v>0</v>
      </c>
      <c r="Y220" s="263">
        <f t="shared" ref="Y220:Y221" si="2080">IFERROR($D220*Z220,0)</f>
        <v>0</v>
      </c>
      <c r="Z220" s="474">
        <v>0</v>
      </c>
      <c r="AA220" s="263">
        <f t="shared" ref="AA220:AA221" si="2081">IFERROR($D220*AB220,0)</f>
        <v>0</v>
      </c>
      <c r="AB220" s="474"/>
      <c r="AC220" s="263">
        <f t="shared" ref="AC220:AC221" si="2082">IFERROR($D220*AD220,0)</f>
        <v>0</v>
      </c>
      <c r="AD220" s="474"/>
      <c r="AE220" s="263">
        <f t="shared" ref="AE220:AE221" si="2083">IFERROR($D220*AF220,0)</f>
        <v>0</v>
      </c>
      <c r="AF220" s="474"/>
      <c r="AG220" s="263">
        <f t="shared" ref="AG220:AG221" si="2084">IFERROR($D220*AH220,0)</f>
        <v>0</v>
      </c>
      <c r="AH220" s="474"/>
      <c r="AI220" s="263">
        <f t="shared" ref="AI220:AI221" si="2085">IFERROR($D220*AJ220,0)</f>
        <v>0</v>
      </c>
      <c r="AJ220" s="474">
        <v>0</v>
      </c>
      <c r="AK220" s="263">
        <f t="shared" ref="AK220:AK221" si="2086">IFERROR($D220*AL220,0)</f>
        <v>0</v>
      </c>
      <c r="AL220" s="474">
        <v>0</v>
      </c>
      <c r="AM220" s="263">
        <f t="shared" ref="AM220:AM221" si="2087">IFERROR($D220*AN220,0)</f>
        <v>0</v>
      </c>
      <c r="AN220" s="474">
        <v>0</v>
      </c>
      <c r="AO220" s="263">
        <f t="shared" ref="AO220:AO221" si="2088">IFERROR($D220*AP220,0)</f>
        <v>0</v>
      </c>
      <c r="AP220" s="474">
        <v>0</v>
      </c>
      <c r="AQ220" s="263">
        <f t="shared" ref="AQ220:AQ221" si="2089">IFERROR($D220*AR220,0)</f>
        <v>0</v>
      </c>
      <c r="AR220" s="474">
        <v>0</v>
      </c>
      <c r="AS220" s="263">
        <f t="shared" ref="AS220:AS221" si="2090">IFERROR($D220*AT220,0)</f>
        <v>0</v>
      </c>
      <c r="AT220" s="474">
        <v>0</v>
      </c>
      <c r="AU220" s="263">
        <f t="shared" ref="AU220:AU221" si="2091">IFERROR($D220*AV220,0)</f>
        <v>0</v>
      </c>
      <c r="AV220" s="474">
        <v>0</v>
      </c>
      <c r="AW220" s="263">
        <f t="shared" ref="AW220:AW221" si="2092">IFERROR($D220*AX220,0)</f>
        <v>0</v>
      </c>
      <c r="AX220" s="474">
        <v>0</v>
      </c>
      <c r="AY220" s="263">
        <f t="shared" ref="AY220:AY221" si="2093">IFERROR($D220*AZ220,0)</f>
        <v>0</v>
      </c>
      <c r="AZ220" s="474">
        <v>0</v>
      </c>
      <c r="BA220" s="263">
        <f t="shared" ref="BA220:BA221" si="2094">IFERROR($D220*BB220,0)</f>
        <v>0</v>
      </c>
      <c r="BB220" s="474">
        <v>0</v>
      </c>
      <c r="BC220" s="263">
        <f t="shared" ref="BC220:BC221" si="2095">IFERROR($D220*BD220,0)</f>
        <v>0</v>
      </c>
      <c r="BD220" s="474">
        <v>0</v>
      </c>
      <c r="BE220" s="263">
        <f t="shared" ref="BE220:BE221" si="2096">IFERROR($D220*BF220,0)</f>
        <v>0</v>
      </c>
      <c r="BF220" s="474">
        <v>0</v>
      </c>
      <c r="BG220" s="263">
        <f t="shared" ref="BG220:BG221" si="2097">IFERROR($D220*BH220,0)</f>
        <v>0</v>
      </c>
      <c r="BH220" s="474">
        <v>0</v>
      </c>
      <c r="BI220" s="263">
        <f t="shared" ref="BI220:BI221" si="2098">IFERROR($D220*BJ220,0)</f>
        <v>0</v>
      </c>
      <c r="BJ220" s="474">
        <v>0</v>
      </c>
      <c r="BK220" s="263">
        <f t="shared" ref="BK220:BK221" si="2099">IFERROR($D220*BL220,0)</f>
        <v>0</v>
      </c>
      <c r="BL220" s="474">
        <v>0</v>
      </c>
      <c r="BM220" s="263">
        <f t="shared" ref="BM220:BM221" si="2100">IFERROR($D220*BN220,0)</f>
        <v>0</v>
      </c>
      <c r="BN220" s="474">
        <v>0</v>
      </c>
      <c r="BO220" s="263">
        <f t="shared" ref="BO220:BO221" si="2101">IFERROR($D220*BP220,0)</f>
        <v>0</v>
      </c>
      <c r="BP220" s="474">
        <v>0</v>
      </c>
      <c r="BQ220" s="476">
        <f t="shared" ref="BQ220:BQ221" si="2102">SUM(BN220,BL220,BJ220,BH220,BF220,BD220,BB220,AZ220,AX220,AV220,AT220,AR220,AP220,AN220,AL220,AJ220,AH220,AF220,AD220,AB220,Z220,X220,V220,T220,R220,P220,N220,L220,J220,H220,BP220)</f>
        <v>0</v>
      </c>
      <c r="BR220" s="295">
        <f t="shared" si="1976"/>
        <v>0</v>
      </c>
    </row>
    <row r="221" spans="2:70" ht="18" hidden="1" customHeight="1" outlineLevel="2" thickTop="1" thickBot="1">
      <c r="B221" s="208" t="s">
        <v>536</v>
      </c>
      <c r="C221" s="260" t="str">
        <f>IF(VLOOKUP(B221,'Orçamento Detalhado'!$A$11:$I$529,4,)="","",(VLOOKUP(B221,'Orçamento Detalhado'!$A$11:$I$529,4,)))</f>
        <v/>
      </c>
      <c r="D221" s="261" t="str">
        <f>IF(B221="","",VLOOKUP($B221,'Orçamento Detalhado'!$A$11:$J$529,10,))</f>
        <v/>
      </c>
      <c r="E221" s="262">
        <f t="shared" si="1975"/>
        <v>0</v>
      </c>
      <c r="F221" s="478">
        <v>217</v>
      </c>
      <c r="G221" s="263">
        <f t="shared" si="2071"/>
        <v>0</v>
      </c>
      <c r="H221" s="264"/>
      <c r="I221" s="263">
        <f t="shared" si="2072"/>
        <v>0</v>
      </c>
      <c r="J221" s="474"/>
      <c r="K221" s="263">
        <f t="shared" si="2073"/>
        <v>0</v>
      </c>
      <c r="L221" s="474">
        <v>0</v>
      </c>
      <c r="M221" s="263">
        <f t="shared" si="2074"/>
        <v>0</v>
      </c>
      <c r="N221" s="474">
        <v>0</v>
      </c>
      <c r="O221" s="263">
        <f t="shared" si="2075"/>
        <v>0</v>
      </c>
      <c r="P221" s="474">
        <v>0</v>
      </c>
      <c r="Q221" s="263">
        <f t="shared" si="2076"/>
        <v>0</v>
      </c>
      <c r="R221" s="474">
        <v>0</v>
      </c>
      <c r="S221" s="263">
        <f t="shared" si="2077"/>
        <v>0</v>
      </c>
      <c r="T221" s="474">
        <v>0</v>
      </c>
      <c r="U221" s="263">
        <f t="shared" si="2078"/>
        <v>0</v>
      </c>
      <c r="V221" s="474">
        <v>0</v>
      </c>
      <c r="W221" s="263">
        <f t="shared" si="2079"/>
        <v>0</v>
      </c>
      <c r="X221" s="474">
        <v>0</v>
      </c>
      <c r="Y221" s="263">
        <f t="shared" si="2080"/>
        <v>0</v>
      </c>
      <c r="Z221" s="474">
        <v>0</v>
      </c>
      <c r="AA221" s="263">
        <f t="shared" si="2081"/>
        <v>0</v>
      </c>
      <c r="AB221" s="474"/>
      <c r="AC221" s="263">
        <f t="shared" si="2082"/>
        <v>0</v>
      </c>
      <c r="AD221" s="474"/>
      <c r="AE221" s="263">
        <f t="shared" si="2083"/>
        <v>0</v>
      </c>
      <c r="AF221" s="474"/>
      <c r="AG221" s="263">
        <f t="shared" si="2084"/>
        <v>0</v>
      </c>
      <c r="AH221" s="474"/>
      <c r="AI221" s="263">
        <f t="shared" si="2085"/>
        <v>0</v>
      </c>
      <c r="AJ221" s="474">
        <v>0</v>
      </c>
      <c r="AK221" s="263">
        <f t="shared" si="2086"/>
        <v>0</v>
      </c>
      <c r="AL221" s="474">
        <v>0</v>
      </c>
      <c r="AM221" s="263">
        <f t="shared" si="2087"/>
        <v>0</v>
      </c>
      <c r="AN221" s="474">
        <v>0</v>
      </c>
      <c r="AO221" s="263">
        <f t="shared" si="2088"/>
        <v>0</v>
      </c>
      <c r="AP221" s="474">
        <v>0</v>
      </c>
      <c r="AQ221" s="263">
        <f t="shared" si="2089"/>
        <v>0</v>
      </c>
      <c r="AR221" s="474">
        <v>0</v>
      </c>
      <c r="AS221" s="263">
        <f t="shared" si="2090"/>
        <v>0</v>
      </c>
      <c r="AT221" s="474">
        <v>0</v>
      </c>
      <c r="AU221" s="263">
        <f t="shared" si="2091"/>
        <v>0</v>
      </c>
      <c r="AV221" s="474">
        <v>0</v>
      </c>
      <c r="AW221" s="263">
        <f t="shared" si="2092"/>
        <v>0</v>
      </c>
      <c r="AX221" s="474">
        <v>0</v>
      </c>
      <c r="AY221" s="263">
        <f t="shared" si="2093"/>
        <v>0</v>
      </c>
      <c r="AZ221" s="474">
        <v>0</v>
      </c>
      <c r="BA221" s="263">
        <f t="shared" si="2094"/>
        <v>0</v>
      </c>
      <c r="BB221" s="474">
        <v>0</v>
      </c>
      <c r="BC221" s="263">
        <f t="shared" si="2095"/>
        <v>0</v>
      </c>
      <c r="BD221" s="474">
        <v>0</v>
      </c>
      <c r="BE221" s="263">
        <f t="shared" si="2096"/>
        <v>0</v>
      </c>
      <c r="BF221" s="474">
        <v>0</v>
      </c>
      <c r="BG221" s="263">
        <f t="shared" si="2097"/>
        <v>0</v>
      </c>
      <c r="BH221" s="474">
        <v>0</v>
      </c>
      <c r="BI221" s="263">
        <f t="shared" si="2098"/>
        <v>0</v>
      </c>
      <c r="BJ221" s="474">
        <v>0</v>
      </c>
      <c r="BK221" s="263">
        <f t="shared" si="2099"/>
        <v>0</v>
      </c>
      <c r="BL221" s="474">
        <v>0</v>
      </c>
      <c r="BM221" s="263">
        <f t="shared" si="2100"/>
        <v>0</v>
      </c>
      <c r="BN221" s="474">
        <v>0</v>
      </c>
      <c r="BO221" s="263">
        <f t="shared" si="2101"/>
        <v>0</v>
      </c>
      <c r="BP221" s="474">
        <v>0</v>
      </c>
      <c r="BQ221" s="476">
        <f t="shared" si="2102"/>
        <v>0</v>
      </c>
      <c r="BR221" s="295">
        <f t="shared" si="1976"/>
        <v>0</v>
      </c>
    </row>
    <row r="222" spans="2:70" ht="18" hidden="1" customHeight="1" outlineLevel="2" thickTop="1" thickBot="1">
      <c r="B222" s="208" t="s">
        <v>537</v>
      </c>
      <c r="C222" s="260" t="str">
        <f>IF(VLOOKUP(B222,'Orçamento Detalhado'!$A$11:$I$529,4,)="","",(VLOOKUP(B222,'Orçamento Detalhado'!$A$11:$I$529,4,)))</f>
        <v/>
      </c>
      <c r="D222" s="261" t="str">
        <f>IF(B222="","",VLOOKUP($B222,'Orçamento Detalhado'!$A$11:$J$529,10,))</f>
        <v/>
      </c>
      <c r="E222" s="262">
        <f t="shared" si="1975"/>
        <v>0</v>
      </c>
      <c r="F222" s="478">
        <v>218</v>
      </c>
      <c r="G222" s="263">
        <f t="shared" ref="G222" si="2103">IFERROR($D222*H222,0)</f>
        <v>0</v>
      </c>
      <c r="H222" s="264"/>
      <c r="I222" s="263">
        <f t="shared" ref="I222" si="2104">IFERROR($D222*J222,0)</f>
        <v>0</v>
      </c>
      <c r="J222" s="474"/>
      <c r="K222" s="263">
        <f t="shared" ref="K222" si="2105">IFERROR($D222*L222,0)</f>
        <v>0</v>
      </c>
      <c r="L222" s="474">
        <v>0</v>
      </c>
      <c r="M222" s="263">
        <f t="shared" ref="M222" si="2106">IFERROR($D222*N222,0)</f>
        <v>0</v>
      </c>
      <c r="N222" s="474">
        <v>0</v>
      </c>
      <c r="O222" s="263">
        <f t="shared" ref="O222" si="2107">IFERROR($D222*P222,0)</f>
        <v>0</v>
      </c>
      <c r="P222" s="474">
        <v>0</v>
      </c>
      <c r="Q222" s="263">
        <f t="shared" ref="Q222" si="2108">IFERROR($D222*R222,0)</f>
        <v>0</v>
      </c>
      <c r="R222" s="474">
        <v>0</v>
      </c>
      <c r="S222" s="263">
        <f t="shared" ref="S222" si="2109">IFERROR($D222*T222,0)</f>
        <v>0</v>
      </c>
      <c r="T222" s="474">
        <v>0</v>
      </c>
      <c r="U222" s="263">
        <f t="shared" ref="U222" si="2110">IFERROR($D222*V222,0)</f>
        <v>0</v>
      </c>
      <c r="V222" s="474">
        <v>0</v>
      </c>
      <c r="W222" s="263">
        <f t="shared" ref="W222" si="2111">IFERROR($D222*X222,0)</f>
        <v>0</v>
      </c>
      <c r="X222" s="474">
        <v>0</v>
      </c>
      <c r="Y222" s="263">
        <f t="shared" ref="Y222" si="2112">IFERROR($D222*Z222,0)</f>
        <v>0</v>
      </c>
      <c r="Z222" s="474">
        <v>0</v>
      </c>
      <c r="AA222" s="263">
        <f t="shared" ref="AA222" si="2113">IFERROR($D222*AB222,0)</f>
        <v>0</v>
      </c>
      <c r="AB222" s="474"/>
      <c r="AC222" s="263">
        <f t="shared" ref="AC222" si="2114">IFERROR($D222*AD222,0)</f>
        <v>0</v>
      </c>
      <c r="AD222" s="474"/>
      <c r="AE222" s="263">
        <f t="shared" ref="AE222" si="2115">IFERROR($D222*AF222,0)</f>
        <v>0</v>
      </c>
      <c r="AF222" s="474"/>
      <c r="AG222" s="263">
        <f t="shared" ref="AG222" si="2116">IFERROR($D222*AH222,0)</f>
        <v>0</v>
      </c>
      <c r="AH222" s="474"/>
      <c r="AI222" s="263">
        <f t="shared" ref="AI222" si="2117">IFERROR($D222*AJ222,0)</f>
        <v>0</v>
      </c>
      <c r="AJ222" s="474">
        <v>0</v>
      </c>
      <c r="AK222" s="263">
        <f t="shared" ref="AK222" si="2118">IFERROR($D222*AL222,0)</f>
        <v>0</v>
      </c>
      <c r="AL222" s="474">
        <v>0</v>
      </c>
      <c r="AM222" s="263">
        <f t="shared" ref="AM222" si="2119">IFERROR($D222*AN222,0)</f>
        <v>0</v>
      </c>
      <c r="AN222" s="474">
        <v>0</v>
      </c>
      <c r="AO222" s="263">
        <f t="shared" ref="AO222" si="2120">IFERROR($D222*AP222,0)</f>
        <v>0</v>
      </c>
      <c r="AP222" s="474">
        <v>0</v>
      </c>
      <c r="AQ222" s="263">
        <f t="shared" ref="AQ222" si="2121">IFERROR($D222*AR222,0)</f>
        <v>0</v>
      </c>
      <c r="AR222" s="474">
        <v>0</v>
      </c>
      <c r="AS222" s="263">
        <f t="shared" ref="AS222" si="2122">IFERROR($D222*AT222,0)</f>
        <v>0</v>
      </c>
      <c r="AT222" s="474">
        <v>0</v>
      </c>
      <c r="AU222" s="263">
        <f t="shared" ref="AU222" si="2123">IFERROR($D222*AV222,0)</f>
        <v>0</v>
      </c>
      <c r="AV222" s="474">
        <v>0</v>
      </c>
      <c r="AW222" s="263">
        <f t="shared" ref="AW222" si="2124">IFERROR($D222*AX222,0)</f>
        <v>0</v>
      </c>
      <c r="AX222" s="474">
        <v>0</v>
      </c>
      <c r="AY222" s="263">
        <f t="shared" ref="AY222" si="2125">IFERROR($D222*AZ222,0)</f>
        <v>0</v>
      </c>
      <c r="AZ222" s="474">
        <v>0</v>
      </c>
      <c r="BA222" s="263">
        <f t="shared" ref="BA222" si="2126">IFERROR($D222*BB222,0)</f>
        <v>0</v>
      </c>
      <c r="BB222" s="474">
        <v>0</v>
      </c>
      <c r="BC222" s="263">
        <f t="shared" ref="BC222" si="2127">IFERROR($D222*BD222,0)</f>
        <v>0</v>
      </c>
      <c r="BD222" s="474">
        <v>0</v>
      </c>
      <c r="BE222" s="263">
        <f t="shared" ref="BE222" si="2128">IFERROR($D222*BF222,0)</f>
        <v>0</v>
      </c>
      <c r="BF222" s="474">
        <v>0</v>
      </c>
      <c r="BG222" s="263">
        <f t="shared" ref="BG222" si="2129">IFERROR($D222*BH222,0)</f>
        <v>0</v>
      </c>
      <c r="BH222" s="474">
        <v>0</v>
      </c>
      <c r="BI222" s="263">
        <f t="shared" ref="BI222" si="2130">IFERROR($D222*BJ222,0)</f>
        <v>0</v>
      </c>
      <c r="BJ222" s="474">
        <v>0</v>
      </c>
      <c r="BK222" s="263">
        <f t="shared" ref="BK222" si="2131">IFERROR($D222*BL222,0)</f>
        <v>0</v>
      </c>
      <c r="BL222" s="474">
        <v>0</v>
      </c>
      <c r="BM222" s="263">
        <f t="shared" ref="BM222" si="2132">IFERROR($D222*BN222,0)</f>
        <v>0</v>
      </c>
      <c r="BN222" s="474">
        <v>0</v>
      </c>
      <c r="BO222" s="263">
        <f t="shared" ref="BO222" si="2133">IFERROR($D222*BP222,0)</f>
        <v>0</v>
      </c>
      <c r="BP222" s="474">
        <v>0</v>
      </c>
      <c r="BQ222" s="476">
        <f t="shared" ref="BQ222" si="2134">SUM(BN222,BL222,BJ222,BH222,BF222,BD222,BB222,AZ222,AX222,AV222,AT222,AR222,AP222,AN222,AL222,AJ222,AH222,AF222,AD222,AB222,Z222,X222,V222,T222,R222,P222,N222,L222,J222,H222,BP222)</f>
        <v>0</v>
      </c>
      <c r="BR222" s="295">
        <f t="shared" si="1976"/>
        <v>0</v>
      </c>
    </row>
    <row r="223" spans="2:70" ht="18" hidden="1" customHeight="1" outlineLevel="1" thickTop="1" thickBot="1">
      <c r="B223" s="246" t="s">
        <v>126</v>
      </c>
      <c r="C223" s="266" t="str">
        <f>IF(B223="","",VLOOKUP(B223,'Orçamento Detalhado'!$A$11:$I$529,4,))</f>
        <v>PISO INTERNO</v>
      </c>
      <c r="D223" s="249">
        <f>SUM(D224:D241)</f>
        <v>0</v>
      </c>
      <c r="E223" s="250">
        <f t="shared" si="1975"/>
        <v>0</v>
      </c>
      <c r="F223" s="478">
        <v>219</v>
      </c>
      <c r="G223" s="251">
        <f>SUM(G224:G241)</f>
        <v>0</v>
      </c>
      <c r="H223" s="252">
        <f>IFERROR(G223/$D223,0)</f>
        <v>0</v>
      </c>
      <c r="I223" s="251">
        <f>SUM(I224:I241)</f>
        <v>0</v>
      </c>
      <c r="J223" s="473">
        <f>IFERROR(I223/$D223,0)</f>
        <v>0</v>
      </c>
      <c r="K223" s="251">
        <f>SUM(K224:K241)</f>
        <v>0</v>
      </c>
      <c r="L223" s="473">
        <f>IFERROR(K223/$D223,0)</f>
        <v>0</v>
      </c>
      <c r="M223" s="251">
        <f>SUM(M224:M241)</f>
        <v>0</v>
      </c>
      <c r="N223" s="473">
        <f>IFERROR(M223/$D223,0)</f>
        <v>0</v>
      </c>
      <c r="O223" s="251">
        <f>SUM(O224:O241)</f>
        <v>0</v>
      </c>
      <c r="P223" s="473">
        <f>IFERROR(O223/$D223,0)</f>
        <v>0</v>
      </c>
      <c r="Q223" s="251">
        <f>SUM(Q224:Q241)</f>
        <v>0</v>
      </c>
      <c r="R223" s="473">
        <f>IFERROR(Q223/$D223,0)</f>
        <v>0</v>
      </c>
      <c r="S223" s="251">
        <f>SUM(S224:S241)</f>
        <v>0</v>
      </c>
      <c r="T223" s="473">
        <f>IFERROR(S223/$D223,0)</f>
        <v>0</v>
      </c>
      <c r="U223" s="251">
        <f>SUM(U224:U241)</f>
        <v>0</v>
      </c>
      <c r="V223" s="473">
        <f>IFERROR(U223/$D223,0)</f>
        <v>0</v>
      </c>
      <c r="W223" s="251">
        <f>SUM(W224:W241)</f>
        <v>0</v>
      </c>
      <c r="X223" s="473">
        <f>IFERROR(W223/$D223,0)</f>
        <v>0</v>
      </c>
      <c r="Y223" s="251">
        <f>SUM(Y224:Y241)</f>
        <v>0</v>
      </c>
      <c r="Z223" s="473">
        <f>IFERROR(Y223/$D223,0)</f>
        <v>0</v>
      </c>
      <c r="AA223" s="251">
        <f>SUM(AA224:AA241)</f>
        <v>0</v>
      </c>
      <c r="AB223" s="473">
        <f>IFERROR(AA223/$D223,0)</f>
        <v>0</v>
      </c>
      <c r="AC223" s="251">
        <f>SUM(AC224:AC241)</f>
        <v>0</v>
      </c>
      <c r="AD223" s="473">
        <f>IFERROR(AC223/$D223,0)</f>
        <v>0</v>
      </c>
      <c r="AE223" s="251">
        <f>SUM(AE224:AE241)</f>
        <v>0</v>
      </c>
      <c r="AF223" s="473">
        <f>IFERROR(AE223/$D223,0)</f>
        <v>0</v>
      </c>
      <c r="AG223" s="251">
        <f>SUM(AG224:AG241)</f>
        <v>0</v>
      </c>
      <c r="AH223" s="473">
        <f>IFERROR(AG223/$D223,0)</f>
        <v>0</v>
      </c>
      <c r="AI223" s="251">
        <f>SUM(AI224:AI241)</f>
        <v>0</v>
      </c>
      <c r="AJ223" s="473">
        <f>IFERROR(AI223/$D223,0)</f>
        <v>0</v>
      </c>
      <c r="AK223" s="251">
        <f>SUM(AK224:AK241)</f>
        <v>0</v>
      </c>
      <c r="AL223" s="473">
        <f>IFERROR(AK223/$D223,0)</f>
        <v>0</v>
      </c>
      <c r="AM223" s="251">
        <f>SUM(AM224:AM241)</f>
        <v>0</v>
      </c>
      <c r="AN223" s="473">
        <f>IFERROR(AM223/$D223,0)</f>
        <v>0</v>
      </c>
      <c r="AO223" s="251">
        <f>SUM(AO224:AO241)</f>
        <v>0</v>
      </c>
      <c r="AP223" s="473">
        <f>IFERROR(AO223/$D223,0)</f>
        <v>0</v>
      </c>
      <c r="AQ223" s="251">
        <f>SUM(AQ224:AQ241)</f>
        <v>0</v>
      </c>
      <c r="AR223" s="473">
        <f>IFERROR(AQ223/$D223,0)</f>
        <v>0</v>
      </c>
      <c r="AS223" s="251">
        <f>SUM(AS224:AS241)</f>
        <v>0</v>
      </c>
      <c r="AT223" s="473">
        <f>IFERROR(AS223/$D223,0)</f>
        <v>0</v>
      </c>
      <c r="AU223" s="251">
        <f>SUM(AU224:AU241)</f>
        <v>0</v>
      </c>
      <c r="AV223" s="473">
        <f>IFERROR(AU223/$D223,0)</f>
        <v>0</v>
      </c>
      <c r="AW223" s="251">
        <f>SUM(AW224:AW241)</f>
        <v>0</v>
      </c>
      <c r="AX223" s="473">
        <f>IFERROR(AW223/$D223,0)</f>
        <v>0</v>
      </c>
      <c r="AY223" s="251">
        <f>SUM(AY224:AY241)</f>
        <v>0</v>
      </c>
      <c r="AZ223" s="473">
        <f>IFERROR(AY223/$D223,0)</f>
        <v>0</v>
      </c>
      <c r="BA223" s="251">
        <f>SUM(BA224:BA241)</f>
        <v>0</v>
      </c>
      <c r="BB223" s="473">
        <f>IFERROR(BA223/$D223,0)</f>
        <v>0</v>
      </c>
      <c r="BC223" s="251">
        <f>SUM(BC224:BC241)</f>
        <v>0</v>
      </c>
      <c r="BD223" s="473">
        <f>IFERROR(BC223/$D223,0)</f>
        <v>0</v>
      </c>
      <c r="BE223" s="251">
        <f>SUM(BE224:BE241)</f>
        <v>0</v>
      </c>
      <c r="BF223" s="473">
        <f>IFERROR(BE223/$D223,0)</f>
        <v>0</v>
      </c>
      <c r="BG223" s="251">
        <f>SUM(BG224:BG241)</f>
        <v>0</v>
      </c>
      <c r="BH223" s="473">
        <f>IFERROR(BG223/$D223,0)</f>
        <v>0</v>
      </c>
      <c r="BI223" s="251">
        <f>SUM(BI224:BI241)</f>
        <v>0</v>
      </c>
      <c r="BJ223" s="473">
        <f>IFERROR(BI223/$D223,0)</f>
        <v>0</v>
      </c>
      <c r="BK223" s="251">
        <f>SUM(BK224:BK241)</f>
        <v>0</v>
      </c>
      <c r="BL223" s="473">
        <f>IFERROR(BK223/$D223,0)</f>
        <v>0</v>
      </c>
      <c r="BM223" s="251">
        <f>SUM(BM224:BM241)</f>
        <v>0</v>
      </c>
      <c r="BN223" s="473">
        <f>IFERROR(BM223/$D223,0)</f>
        <v>0</v>
      </c>
      <c r="BO223" s="251">
        <f>SUM(BO224:BO241)</f>
        <v>0</v>
      </c>
      <c r="BP223" s="473">
        <f>IFERROR(BO223/$D223,0)</f>
        <v>0</v>
      </c>
      <c r="BQ223" s="476">
        <f t="shared" si="1815"/>
        <v>0</v>
      </c>
      <c r="BR223" s="295">
        <f t="shared" si="1976"/>
        <v>0</v>
      </c>
    </row>
    <row r="224" spans="2:70" ht="18" hidden="1" customHeight="1" outlineLevel="2" thickTop="1" thickBot="1">
      <c r="B224" s="208" t="s">
        <v>539</v>
      </c>
      <c r="C224" s="260" t="str">
        <f>IF(VLOOKUP(B224,'Orçamento Detalhado'!$A$11:$I$529,4,)="","",(VLOOKUP(B224,'Orçamento Detalhado'!$A$11:$I$529,4,)))</f>
        <v>Regularização</v>
      </c>
      <c r="D224" s="261" t="str">
        <f>IF(B224="","",VLOOKUP($B224,'Orçamento Detalhado'!$A$11:$J$529,10,))</f>
        <v/>
      </c>
      <c r="E224" s="262">
        <f t="shared" si="1975"/>
        <v>0</v>
      </c>
      <c r="F224" s="478">
        <v>220</v>
      </c>
      <c r="G224" s="263">
        <f t="shared" ref="G224:G238" si="2135">IFERROR($D224*H224,0)</f>
        <v>0</v>
      </c>
      <c r="H224" s="264"/>
      <c r="I224" s="263">
        <f t="shared" ref="I224:I238" si="2136">IFERROR($D224*J224,0)</f>
        <v>0</v>
      </c>
      <c r="J224" s="474"/>
      <c r="K224" s="263">
        <f t="shared" ref="K224:K238" si="2137">IFERROR($D224*L224,0)</f>
        <v>0</v>
      </c>
      <c r="L224" s="474">
        <v>0</v>
      </c>
      <c r="M224" s="263">
        <f t="shared" ref="M224:M238" si="2138">IFERROR($D224*N224,0)</f>
        <v>0</v>
      </c>
      <c r="N224" s="474">
        <v>0</v>
      </c>
      <c r="O224" s="263">
        <f t="shared" ref="O224:O238" si="2139">IFERROR($D224*P224,0)</f>
        <v>0</v>
      </c>
      <c r="P224" s="474">
        <v>0</v>
      </c>
      <c r="Q224" s="263">
        <f t="shared" ref="Q224:Q238" si="2140">IFERROR($D224*R224,0)</f>
        <v>0</v>
      </c>
      <c r="R224" s="474">
        <v>0</v>
      </c>
      <c r="S224" s="263">
        <f t="shared" ref="S224:S238" si="2141">IFERROR($D224*T224,0)</f>
        <v>0</v>
      </c>
      <c r="T224" s="474">
        <v>0</v>
      </c>
      <c r="U224" s="263">
        <f t="shared" ref="U224:U238" si="2142">IFERROR($D224*V224,0)</f>
        <v>0</v>
      </c>
      <c r="V224" s="474">
        <v>0</v>
      </c>
      <c r="W224" s="263">
        <f t="shared" ref="W224:W238" si="2143">IFERROR($D224*X224,0)</f>
        <v>0</v>
      </c>
      <c r="X224" s="474">
        <v>0</v>
      </c>
      <c r="Y224" s="263">
        <f t="shared" ref="Y224:Y238" si="2144">IFERROR($D224*Z224,0)</f>
        <v>0</v>
      </c>
      <c r="Z224" s="474">
        <v>0</v>
      </c>
      <c r="AA224" s="263">
        <f t="shared" ref="AA224:AA238" si="2145">IFERROR($D224*AB224,0)</f>
        <v>0</v>
      </c>
      <c r="AB224" s="474"/>
      <c r="AC224" s="263">
        <f t="shared" ref="AC224:AC238" si="2146">IFERROR($D224*AD224,0)</f>
        <v>0</v>
      </c>
      <c r="AD224" s="474"/>
      <c r="AE224" s="263">
        <f t="shared" ref="AE224:AE238" si="2147">IFERROR($D224*AF224,0)</f>
        <v>0</v>
      </c>
      <c r="AF224" s="474"/>
      <c r="AG224" s="263">
        <f t="shared" ref="AG224:AG238" si="2148">IFERROR($D224*AH224,0)</f>
        <v>0</v>
      </c>
      <c r="AH224" s="474"/>
      <c r="AI224" s="263">
        <f t="shared" ref="AI224:AI238" si="2149">IFERROR($D224*AJ224,0)</f>
        <v>0</v>
      </c>
      <c r="AJ224" s="474">
        <v>0</v>
      </c>
      <c r="AK224" s="263">
        <f t="shared" ref="AK224:AK238" si="2150">IFERROR($D224*AL224,0)</f>
        <v>0</v>
      </c>
      <c r="AL224" s="474">
        <v>0</v>
      </c>
      <c r="AM224" s="263">
        <f t="shared" ref="AM224:AM238" si="2151">IFERROR($D224*AN224,0)</f>
        <v>0</v>
      </c>
      <c r="AN224" s="474">
        <v>0</v>
      </c>
      <c r="AO224" s="263">
        <f t="shared" ref="AO224:AO238" si="2152">IFERROR($D224*AP224,0)</f>
        <v>0</v>
      </c>
      <c r="AP224" s="474">
        <v>0</v>
      </c>
      <c r="AQ224" s="263">
        <f t="shared" ref="AQ224:AQ238" si="2153">IFERROR($D224*AR224,0)</f>
        <v>0</v>
      </c>
      <c r="AR224" s="474">
        <v>0</v>
      </c>
      <c r="AS224" s="263">
        <f t="shared" ref="AS224:AS238" si="2154">IFERROR($D224*AT224,0)</f>
        <v>0</v>
      </c>
      <c r="AT224" s="474">
        <v>0</v>
      </c>
      <c r="AU224" s="263">
        <f t="shared" ref="AU224:AU238" si="2155">IFERROR($D224*AV224,0)</f>
        <v>0</v>
      </c>
      <c r="AV224" s="474">
        <v>0</v>
      </c>
      <c r="AW224" s="263">
        <f t="shared" ref="AW224:AW238" si="2156">IFERROR($D224*AX224,0)</f>
        <v>0</v>
      </c>
      <c r="AX224" s="474">
        <v>0</v>
      </c>
      <c r="AY224" s="263">
        <f t="shared" ref="AY224:AY238" si="2157">IFERROR($D224*AZ224,0)</f>
        <v>0</v>
      </c>
      <c r="AZ224" s="474">
        <v>0</v>
      </c>
      <c r="BA224" s="263">
        <f t="shared" ref="BA224:BA238" si="2158">IFERROR($D224*BB224,0)</f>
        <v>0</v>
      </c>
      <c r="BB224" s="474">
        <v>0</v>
      </c>
      <c r="BC224" s="263">
        <f t="shared" ref="BC224:BC238" si="2159">IFERROR($D224*BD224,0)</f>
        <v>0</v>
      </c>
      <c r="BD224" s="474">
        <v>0</v>
      </c>
      <c r="BE224" s="263">
        <f t="shared" ref="BE224:BE238" si="2160">IFERROR($D224*BF224,0)</f>
        <v>0</v>
      </c>
      <c r="BF224" s="474">
        <v>0</v>
      </c>
      <c r="BG224" s="263">
        <f t="shared" ref="BG224:BG238" si="2161">IFERROR($D224*BH224,0)</f>
        <v>0</v>
      </c>
      <c r="BH224" s="474">
        <v>0</v>
      </c>
      <c r="BI224" s="263">
        <f t="shared" ref="BI224:BI238" si="2162">IFERROR($D224*BJ224,0)</f>
        <v>0</v>
      </c>
      <c r="BJ224" s="474">
        <v>0</v>
      </c>
      <c r="BK224" s="263">
        <f t="shared" ref="BK224:BK238" si="2163">IFERROR($D224*BL224,0)</f>
        <v>0</v>
      </c>
      <c r="BL224" s="474">
        <v>0</v>
      </c>
      <c r="BM224" s="263">
        <f t="shared" ref="BM224:BM238" si="2164">IFERROR($D224*BN224,0)</f>
        <v>0</v>
      </c>
      <c r="BN224" s="474">
        <v>0</v>
      </c>
      <c r="BO224" s="263">
        <f t="shared" ref="BO224:BO238" si="2165">IFERROR($D224*BP224,0)</f>
        <v>0</v>
      </c>
      <c r="BP224" s="474">
        <v>0</v>
      </c>
      <c r="BQ224" s="476">
        <f t="shared" ref="BQ224:BQ238" si="2166">SUM(BN224,BL224,BJ224,BH224,BF224,BD224,BB224,AZ224,AX224,AV224,AT224,AR224,AP224,AN224,AL224,AJ224,AH224,AF224,AD224,AB224,Z224,X224,V224,T224,R224,P224,N224,L224,J224,H224,BP224)</f>
        <v>0</v>
      </c>
      <c r="BR224" s="295">
        <f t="shared" si="1976"/>
        <v>0</v>
      </c>
    </row>
    <row r="225" spans="2:70" ht="18" hidden="1" customHeight="1" outlineLevel="2" thickTop="1" thickBot="1">
      <c r="B225" s="208" t="s">
        <v>541</v>
      </c>
      <c r="C225" s="260" t="str">
        <f>IF(VLOOKUP(B225,'Orçamento Detalhado'!$A$11:$I$529,4,)="","",(VLOOKUP(B225,'Orçamento Detalhado'!$A$11:$I$529,4,)))</f>
        <v>Contrapiso</v>
      </c>
      <c r="D225" s="261" t="str">
        <f>IF(B225="","",VLOOKUP($B225,'Orçamento Detalhado'!$A$11:$J$529,10,))</f>
        <v/>
      </c>
      <c r="E225" s="262">
        <f t="shared" si="1975"/>
        <v>0</v>
      </c>
      <c r="F225" s="478">
        <v>221</v>
      </c>
      <c r="G225" s="263">
        <f t="shared" si="2135"/>
        <v>0</v>
      </c>
      <c r="H225" s="264"/>
      <c r="I225" s="263">
        <f t="shared" si="2136"/>
        <v>0</v>
      </c>
      <c r="J225" s="474"/>
      <c r="K225" s="263">
        <f t="shared" si="2137"/>
        <v>0</v>
      </c>
      <c r="L225" s="474">
        <v>0</v>
      </c>
      <c r="M225" s="263">
        <f t="shared" si="2138"/>
        <v>0</v>
      </c>
      <c r="N225" s="474">
        <v>0</v>
      </c>
      <c r="O225" s="263">
        <f t="shared" si="2139"/>
        <v>0</v>
      </c>
      <c r="P225" s="474">
        <v>0</v>
      </c>
      <c r="Q225" s="263">
        <f t="shared" si="2140"/>
        <v>0</v>
      </c>
      <c r="R225" s="474">
        <v>0</v>
      </c>
      <c r="S225" s="263">
        <f t="shared" si="2141"/>
        <v>0</v>
      </c>
      <c r="T225" s="474">
        <v>0</v>
      </c>
      <c r="U225" s="263">
        <f t="shared" si="2142"/>
        <v>0</v>
      </c>
      <c r="V225" s="474">
        <v>0</v>
      </c>
      <c r="W225" s="263">
        <f t="shared" si="2143"/>
        <v>0</v>
      </c>
      <c r="X225" s="474">
        <v>0</v>
      </c>
      <c r="Y225" s="263">
        <f t="shared" si="2144"/>
        <v>0</v>
      </c>
      <c r="Z225" s="474">
        <v>0</v>
      </c>
      <c r="AA225" s="263">
        <f t="shared" si="2145"/>
        <v>0</v>
      </c>
      <c r="AB225" s="474"/>
      <c r="AC225" s="263">
        <f t="shared" si="2146"/>
        <v>0</v>
      </c>
      <c r="AD225" s="474"/>
      <c r="AE225" s="263">
        <f t="shared" si="2147"/>
        <v>0</v>
      </c>
      <c r="AF225" s="474"/>
      <c r="AG225" s="263">
        <f t="shared" si="2148"/>
        <v>0</v>
      </c>
      <c r="AH225" s="474"/>
      <c r="AI225" s="263">
        <f t="shared" si="2149"/>
        <v>0</v>
      </c>
      <c r="AJ225" s="474"/>
      <c r="AK225" s="263">
        <f t="shared" si="2150"/>
        <v>0</v>
      </c>
      <c r="AL225" s="474">
        <v>0</v>
      </c>
      <c r="AM225" s="263">
        <f t="shared" si="2151"/>
        <v>0</v>
      </c>
      <c r="AN225" s="474">
        <v>0</v>
      </c>
      <c r="AO225" s="263">
        <f t="shared" si="2152"/>
        <v>0</v>
      </c>
      <c r="AP225" s="474">
        <v>0</v>
      </c>
      <c r="AQ225" s="263">
        <f t="shared" si="2153"/>
        <v>0</v>
      </c>
      <c r="AR225" s="474">
        <v>0</v>
      </c>
      <c r="AS225" s="263">
        <f t="shared" si="2154"/>
        <v>0</v>
      </c>
      <c r="AT225" s="474">
        <v>0</v>
      </c>
      <c r="AU225" s="263">
        <f t="shared" si="2155"/>
        <v>0</v>
      </c>
      <c r="AV225" s="474">
        <v>0</v>
      </c>
      <c r="AW225" s="263">
        <f t="shared" si="2156"/>
        <v>0</v>
      </c>
      <c r="AX225" s="474">
        <v>0</v>
      </c>
      <c r="AY225" s="263">
        <f t="shared" si="2157"/>
        <v>0</v>
      </c>
      <c r="AZ225" s="474">
        <v>0</v>
      </c>
      <c r="BA225" s="263">
        <f t="shared" si="2158"/>
        <v>0</v>
      </c>
      <c r="BB225" s="474">
        <v>0</v>
      </c>
      <c r="BC225" s="263">
        <f t="shared" si="2159"/>
        <v>0</v>
      </c>
      <c r="BD225" s="474">
        <v>0</v>
      </c>
      <c r="BE225" s="263">
        <f t="shared" si="2160"/>
        <v>0</v>
      </c>
      <c r="BF225" s="474">
        <v>0</v>
      </c>
      <c r="BG225" s="263">
        <f t="shared" si="2161"/>
        <v>0</v>
      </c>
      <c r="BH225" s="474">
        <v>0</v>
      </c>
      <c r="BI225" s="263">
        <f t="shared" si="2162"/>
        <v>0</v>
      </c>
      <c r="BJ225" s="474">
        <v>0</v>
      </c>
      <c r="BK225" s="263">
        <f t="shared" si="2163"/>
        <v>0</v>
      </c>
      <c r="BL225" s="474">
        <v>0</v>
      </c>
      <c r="BM225" s="263">
        <f t="shared" si="2164"/>
        <v>0</v>
      </c>
      <c r="BN225" s="474">
        <v>0</v>
      </c>
      <c r="BO225" s="263">
        <f t="shared" si="2165"/>
        <v>0</v>
      </c>
      <c r="BP225" s="474">
        <v>0</v>
      </c>
      <c r="BQ225" s="476">
        <f t="shared" si="2166"/>
        <v>0</v>
      </c>
      <c r="BR225" s="295">
        <f t="shared" si="1976"/>
        <v>0</v>
      </c>
    </row>
    <row r="226" spans="2:70" ht="18" hidden="1" customHeight="1" outlineLevel="2" thickTop="1" thickBot="1">
      <c r="B226" s="208" t="s">
        <v>543</v>
      </c>
      <c r="C226" s="260" t="str">
        <f>IF(VLOOKUP(B226,'Orçamento Detalhado'!$A$11:$I$529,4,)="","",(VLOOKUP(B226,'Orçamento Detalhado'!$A$11:$I$529,4,)))</f>
        <v>Piso cimentado liso</v>
      </c>
      <c r="D226" s="261" t="str">
        <f>IF(B226="","",VLOOKUP($B226,'Orçamento Detalhado'!$A$11:$J$529,10,))</f>
        <v/>
      </c>
      <c r="E226" s="262">
        <f t="shared" si="1975"/>
        <v>0</v>
      </c>
      <c r="F226" s="478">
        <v>222</v>
      </c>
      <c r="G226" s="263">
        <f t="shared" si="2135"/>
        <v>0</v>
      </c>
      <c r="H226" s="264"/>
      <c r="I226" s="263">
        <f t="shared" si="2136"/>
        <v>0</v>
      </c>
      <c r="J226" s="474"/>
      <c r="K226" s="263">
        <f t="shared" si="2137"/>
        <v>0</v>
      </c>
      <c r="L226" s="474">
        <v>0</v>
      </c>
      <c r="M226" s="263">
        <f t="shared" si="2138"/>
        <v>0</v>
      </c>
      <c r="N226" s="474">
        <v>0</v>
      </c>
      <c r="O226" s="263">
        <f t="shared" si="2139"/>
        <v>0</v>
      </c>
      <c r="P226" s="474">
        <v>0</v>
      </c>
      <c r="Q226" s="263">
        <f t="shared" si="2140"/>
        <v>0</v>
      </c>
      <c r="R226" s="474">
        <v>0</v>
      </c>
      <c r="S226" s="263">
        <f t="shared" si="2141"/>
        <v>0</v>
      </c>
      <c r="T226" s="474">
        <v>0</v>
      </c>
      <c r="U226" s="263">
        <f t="shared" si="2142"/>
        <v>0</v>
      </c>
      <c r="V226" s="474">
        <v>0</v>
      </c>
      <c r="W226" s="263">
        <f t="shared" si="2143"/>
        <v>0</v>
      </c>
      <c r="X226" s="474">
        <v>0</v>
      </c>
      <c r="Y226" s="263">
        <f t="shared" si="2144"/>
        <v>0</v>
      </c>
      <c r="Z226" s="474">
        <v>0</v>
      </c>
      <c r="AA226" s="263">
        <f t="shared" si="2145"/>
        <v>0</v>
      </c>
      <c r="AB226" s="474"/>
      <c r="AC226" s="263">
        <f t="shared" si="2146"/>
        <v>0</v>
      </c>
      <c r="AD226" s="474"/>
      <c r="AE226" s="263">
        <f t="shared" si="2147"/>
        <v>0</v>
      </c>
      <c r="AF226" s="474"/>
      <c r="AG226" s="263">
        <f t="shared" si="2148"/>
        <v>0</v>
      </c>
      <c r="AH226" s="474"/>
      <c r="AI226" s="263">
        <f t="shared" si="2149"/>
        <v>0</v>
      </c>
      <c r="AJ226" s="474"/>
      <c r="AK226" s="263">
        <f t="shared" si="2150"/>
        <v>0</v>
      </c>
      <c r="AL226" s="474">
        <v>0</v>
      </c>
      <c r="AM226" s="263">
        <f t="shared" si="2151"/>
        <v>0</v>
      </c>
      <c r="AN226" s="474">
        <v>0</v>
      </c>
      <c r="AO226" s="263">
        <f t="shared" si="2152"/>
        <v>0</v>
      </c>
      <c r="AP226" s="474">
        <v>0</v>
      </c>
      <c r="AQ226" s="263">
        <f t="shared" si="2153"/>
        <v>0</v>
      </c>
      <c r="AR226" s="474">
        <v>0</v>
      </c>
      <c r="AS226" s="263">
        <f t="shared" si="2154"/>
        <v>0</v>
      </c>
      <c r="AT226" s="474">
        <v>0</v>
      </c>
      <c r="AU226" s="263">
        <f t="shared" si="2155"/>
        <v>0</v>
      </c>
      <c r="AV226" s="474">
        <v>0</v>
      </c>
      <c r="AW226" s="263">
        <f t="shared" si="2156"/>
        <v>0</v>
      </c>
      <c r="AX226" s="474">
        <v>0</v>
      </c>
      <c r="AY226" s="263">
        <f t="shared" si="2157"/>
        <v>0</v>
      </c>
      <c r="AZ226" s="474">
        <v>0</v>
      </c>
      <c r="BA226" s="263">
        <f t="shared" si="2158"/>
        <v>0</v>
      </c>
      <c r="BB226" s="474">
        <v>0</v>
      </c>
      <c r="BC226" s="263">
        <f t="shared" si="2159"/>
        <v>0</v>
      </c>
      <c r="BD226" s="474">
        <v>0</v>
      </c>
      <c r="BE226" s="263">
        <f t="shared" si="2160"/>
        <v>0</v>
      </c>
      <c r="BF226" s="474">
        <v>0</v>
      </c>
      <c r="BG226" s="263">
        <f t="shared" si="2161"/>
        <v>0</v>
      </c>
      <c r="BH226" s="474">
        <v>0</v>
      </c>
      <c r="BI226" s="263">
        <f t="shared" si="2162"/>
        <v>0</v>
      </c>
      <c r="BJ226" s="474">
        <v>0</v>
      </c>
      <c r="BK226" s="263">
        <f t="shared" si="2163"/>
        <v>0</v>
      </c>
      <c r="BL226" s="474">
        <v>0</v>
      </c>
      <c r="BM226" s="263">
        <f t="shared" si="2164"/>
        <v>0</v>
      </c>
      <c r="BN226" s="474">
        <v>0</v>
      </c>
      <c r="BO226" s="263">
        <f t="shared" si="2165"/>
        <v>0</v>
      </c>
      <c r="BP226" s="474">
        <v>0</v>
      </c>
      <c r="BQ226" s="476">
        <f t="shared" si="2166"/>
        <v>0</v>
      </c>
      <c r="BR226" s="295">
        <f t="shared" si="1976"/>
        <v>0</v>
      </c>
    </row>
    <row r="227" spans="2:70" ht="18" hidden="1" customHeight="1" outlineLevel="2" thickTop="1" thickBot="1">
      <c r="B227" s="208" t="s">
        <v>545</v>
      </c>
      <c r="C227" s="260" t="str">
        <f>IF(VLOOKUP(B227,'Orçamento Detalhado'!$A$11:$I$529,4,)="","",(VLOOKUP(B227,'Orçamento Detalhado'!$A$11:$I$529,4,)))</f>
        <v>Ceramica</v>
      </c>
      <c r="D227" s="261" t="str">
        <f>IF(B227="","",VLOOKUP($B227,'Orçamento Detalhado'!$A$11:$J$529,10,))</f>
        <v/>
      </c>
      <c r="E227" s="262">
        <f t="shared" si="1975"/>
        <v>0</v>
      </c>
      <c r="F227" s="478">
        <v>223</v>
      </c>
      <c r="G227" s="263">
        <f t="shared" si="2135"/>
        <v>0</v>
      </c>
      <c r="H227" s="264"/>
      <c r="I227" s="263">
        <f t="shared" si="2136"/>
        <v>0</v>
      </c>
      <c r="J227" s="474"/>
      <c r="K227" s="263">
        <f t="shared" si="2137"/>
        <v>0</v>
      </c>
      <c r="L227" s="474">
        <v>0</v>
      </c>
      <c r="M227" s="263">
        <f t="shared" si="2138"/>
        <v>0</v>
      </c>
      <c r="N227" s="474">
        <v>0</v>
      </c>
      <c r="O227" s="263">
        <f t="shared" si="2139"/>
        <v>0</v>
      </c>
      <c r="P227" s="474">
        <v>0</v>
      </c>
      <c r="Q227" s="263">
        <f t="shared" si="2140"/>
        <v>0</v>
      </c>
      <c r="R227" s="474">
        <v>0</v>
      </c>
      <c r="S227" s="263">
        <f t="shared" si="2141"/>
        <v>0</v>
      </c>
      <c r="T227" s="474">
        <v>0</v>
      </c>
      <c r="U227" s="263">
        <f t="shared" si="2142"/>
        <v>0</v>
      </c>
      <c r="V227" s="474">
        <v>0</v>
      </c>
      <c r="W227" s="263">
        <f t="shared" si="2143"/>
        <v>0</v>
      </c>
      <c r="X227" s="474">
        <v>0</v>
      </c>
      <c r="Y227" s="263">
        <f t="shared" si="2144"/>
        <v>0</v>
      </c>
      <c r="Z227" s="474">
        <v>0</v>
      </c>
      <c r="AA227" s="263">
        <f t="shared" si="2145"/>
        <v>0</v>
      </c>
      <c r="AB227" s="474"/>
      <c r="AC227" s="263">
        <f t="shared" si="2146"/>
        <v>0</v>
      </c>
      <c r="AD227" s="474"/>
      <c r="AE227" s="263">
        <f t="shared" si="2147"/>
        <v>0</v>
      </c>
      <c r="AF227" s="474"/>
      <c r="AG227" s="263">
        <f t="shared" si="2148"/>
        <v>0</v>
      </c>
      <c r="AH227" s="474"/>
      <c r="AI227" s="263">
        <f t="shared" si="2149"/>
        <v>0</v>
      </c>
      <c r="AJ227" s="474"/>
      <c r="AK227" s="263">
        <f t="shared" si="2150"/>
        <v>0</v>
      </c>
      <c r="AL227" s="474">
        <v>0</v>
      </c>
      <c r="AM227" s="263">
        <f t="shared" si="2151"/>
        <v>0</v>
      </c>
      <c r="AN227" s="474">
        <v>0</v>
      </c>
      <c r="AO227" s="263">
        <f t="shared" si="2152"/>
        <v>0</v>
      </c>
      <c r="AP227" s="474">
        <v>0</v>
      </c>
      <c r="AQ227" s="263">
        <f t="shared" si="2153"/>
        <v>0</v>
      </c>
      <c r="AR227" s="474">
        <v>0</v>
      </c>
      <c r="AS227" s="263">
        <f t="shared" si="2154"/>
        <v>0</v>
      </c>
      <c r="AT227" s="474">
        <v>0</v>
      </c>
      <c r="AU227" s="263">
        <f t="shared" si="2155"/>
        <v>0</v>
      </c>
      <c r="AV227" s="474">
        <v>0</v>
      </c>
      <c r="AW227" s="263">
        <f t="shared" si="2156"/>
        <v>0</v>
      </c>
      <c r="AX227" s="474">
        <v>0</v>
      </c>
      <c r="AY227" s="263">
        <f t="shared" si="2157"/>
        <v>0</v>
      </c>
      <c r="AZ227" s="474">
        <v>0</v>
      </c>
      <c r="BA227" s="263">
        <f t="shared" si="2158"/>
        <v>0</v>
      </c>
      <c r="BB227" s="474">
        <v>0</v>
      </c>
      <c r="BC227" s="263">
        <f t="shared" si="2159"/>
        <v>0</v>
      </c>
      <c r="BD227" s="474">
        <v>0</v>
      </c>
      <c r="BE227" s="263">
        <f t="shared" si="2160"/>
        <v>0</v>
      </c>
      <c r="BF227" s="474">
        <v>0</v>
      </c>
      <c r="BG227" s="263">
        <f t="shared" si="2161"/>
        <v>0</v>
      </c>
      <c r="BH227" s="474">
        <v>0</v>
      </c>
      <c r="BI227" s="263">
        <f t="shared" si="2162"/>
        <v>0</v>
      </c>
      <c r="BJ227" s="474">
        <v>0</v>
      </c>
      <c r="BK227" s="263">
        <f t="shared" si="2163"/>
        <v>0</v>
      </c>
      <c r="BL227" s="474">
        <v>0</v>
      </c>
      <c r="BM227" s="263">
        <f t="shared" si="2164"/>
        <v>0</v>
      </c>
      <c r="BN227" s="474">
        <v>0</v>
      </c>
      <c r="BO227" s="263">
        <f t="shared" si="2165"/>
        <v>0</v>
      </c>
      <c r="BP227" s="474">
        <v>0</v>
      </c>
      <c r="BQ227" s="476">
        <f t="shared" si="2166"/>
        <v>0</v>
      </c>
      <c r="BR227" s="295">
        <f t="shared" si="1976"/>
        <v>0</v>
      </c>
    </row>
    <row r="228" spans="2:70" ht="18" hidden="1" customHeight="1" outlineLevel="2" thickTop="1" thickBot="1">
      <c r="B228" s="208" t="s">
        <v>546</v>
      </c>
      <c r="C228" s="260" t="str">
        <f>IF(VLOOKUP(B228,'Orçamento Detalhado'!$A$11:$I$529,4,)="","",(VLOOKUP(B228,'Orçamento Detalhado'!$A$11:$I$529,4,)))</f>
        <v>Rejunte</v>
      </c>
      <c r="D228" s="261" t="str">
        <f>IF(B228="","",VLOOKUP($B228,'Orçamento Detalhado'!$A$11:$J$529,10,))</f>
        <v/>
      </c>
      <c r="E228" s="262">
        <f t="shared" si="1975"/>
        <v>0</v>
      </c>
      <c r="F228" s="478">
        <v>224</v>
      </c>
      <c r="G228" s="263">
        <f t="shared" si="2135"/>
        <v>0</v>
      </c>
      <c r="H228" s="264"/>
      <c r="I228" s="263">
        <f t="shared" si="2136"/>
        <v>0</v>
      </c>
      <c r="J228" s="474"/>
      <c r="K228" s="263">
        <f t="shared" si="2137"/>
        <v>0</v>
      </c>
      <c r="L228" s="474">
        <v>0</v>
      </c>
      <c r="M228" s="263">
        <f t="shared" si="2138"/>
        <v>0</v>
      </c>
      <c r="N228" s="474">
        <v>0</v>
      </c>
      <c r="O228" s="263">
        <f t="shared" si="2139"/>
        <v>0</v>
      </c>
      <c r="P228" s="474">
        <v>0</v>
      </c>
      <c r="Q228" s="263">
        <f t="shared" si="2140"/>
        <v>0</v>
      </c>
      <c r="R228" s="474">
        <v>0</v>
      </c>
      <c r="S228" s="263">
        <f t="shared" si="2141"/>
        <v>0</v>
      </c>
      <c r="T228" s="474">
        <v>0</v>
      </c>
      <c r="U228" s="263">
        <f t="shared" si="2142"/>
        <v>0</v>
      </c>
      <c r="V228" s="474">
        <v>0</v>
      </c>
      <c r="W228" s="263">
        <f t="shared" si="2143"/>
        <v>0</v>
      </c>
      <c r="X228" s="474">
        <v>0</v>
      </c>
      <c r="Y228" s="263">
        <f t="shared" si="2144"/>
        <v>0</v>
      </c>
      <c r="Z228" s="474">
        <v>0</v>
      </c>
      <c r="AA228" s="263">
        <f t="shared" si="2145"/>
        <v>0</v>
      </c>
      <c r="AB228" s="474"/>
      <c r="AC228" s="263">
        <f t="shared" si="2146"/>
        <v>0</v>
      </c>
      <c r="AD228" s="474"/>
      <c r="AE228" s="263">
        <f t="shared" si="2147"/>
        <v>0</v>
      </c>
      <c r="AF228" s="474"/>
      <c r="AG228" s="263">
        <f t="shared" si="2148"/>
        <v>0</v>
      </c>
      <c r="AH228" s="474"/>
      <c r="AI228" s="263">
        <f t="shared" si="2149"/>
        <v>0</v>
      </c>
      <c r="AJ228" s="474"/>
      <c r="AK228" s="263">
        <f t="shared" si="2150"/>
        <v>0</v>
      </c>
      <c r="AL228" s="474">
        <v>0</v>
      </c>
      <c r="AM228" s="263">
        <f t="shared" si="2151"/>
        <v>0</v>
      </c>
      <c r="AN228" s="474">
        <v>0</v>
      </c>
      <c r="AO228" s="263">
        <f t="shared" si="2152"/>
        <v>0</v>
      </c>
      <c r="AP228" s="474">
        <v>0</v>
      </c>
      <c r="AQ228" s="263">
        <f t="shared" si="2153"/>
        <v>0</v>
      </c>
      <c r="AR228" s="474">
        <v>0</v>
      </c>
      <c r="AS228" s="263">
        <f t="shared" si="2154"/>
        <v>0</v>
      </c>
      <c r="AT228" s="474">
        <v>0</v>
      </c>
      <c r="AU228" s="263">
        <f t="shared" si="2155"/>
        <v>0</v>
      </c>
      <c r="AV228" s="474">
        <v>0</v>
      </c>
      <c r="AW228" s="263">
        <f t="shared" si="2156"/>
        <v>0</v>
      </c>
      <c r="AX228" s="474">
        <v>0</v>
      </c>
      <c r="AY228" s="263">
        <f t="shared" si="2157"/>
        <v>0</v>
      </c>
      <c r="AZ228" s="474">
        <v>0</v>
      </c>
      <c r="BA228" s="263">
        <f t="shared" si="2158"/>
        <v>0</v>
      </c>
      <c r="BB228" s="474">
        <v>0</v>
      </c>
      <c r="BC228" s="263">
        <f t="shared" si="2159"/>
        <v>0</v>
      </c>
      <c r="BD228" s="474">
        <v>0</v>
      </c>
      <c r="BE228" s="263">
        <f t="shared" si="2160"/>
        <v>0</v>
      </c>
      <c r="BF228" s="474">
        <v>0</v>
      </c>
      <c r="BG228" s="263">
        <f t="shared" si="2161"/>
        <v>0</v>
      </c>
      <c r="BH228" s="474">
        <v>0</v>
      </c>
      <c r="BI228" s="263">
        <f t="shared" si="2162"/>
        <v>0</v>
      </c>
      <c r="BJ228" s="474">
        <v>0</v>
      </c>
      <c r="BK228" s="263">
        <f t="shared" si="2163"/>
        <v>0</v>
      </c>
      <c r="BL228" s="474">
        <v>0</v>
      </c>
      <c r="BM228" s="263">
        <f t="shared" si="2164"/>
        <v>0</v>
      </c>
      <c r="BN228" s="474">
        <v>0</v>
      </c>
      <c r="BO228" s="263">
        <f t="shared" si="2165"/>
        <v>0</v>
      </c>
      <c r="BP228" s="474">
        <v>0</v>
      </c>
      <c r="BQ228" s="476">
        <f t="shared" si="2166"/>
        <v>0</v>
      </c>
      <c r="BR228" s="295">
        <f t="shared" si="1976"/>
        <v>0</v>
      </c>
    </row>
    <row r="229" spans="2:70" ht="18" hidden="1" customHeight="1" outlineLevel="2" thickTop="1" thickBot="1">
      <c r="B229" s="208" t="s">
        <v>548</v>
      </c>
      <c r="C229" s="260" t="str">
        <f>IF(VLOOKUP(B229,'Orçamento Detalhado'!$A$11:$I$529,4,)="","",(VLOOKUP(B229,'Orçamento Detalhado'!$A$11:$I$529,4,)))</f>
        <v>Porcelanato</v>
      </c>
      <c r="D229" s="261" t="str">
        <f>IF(B229="","",VLOOKUP($B229,'Orçamento Detalhado'!$A$11:$J$529,10,))</f>
        <v/>
      </c>
      <c r="E229" s="262">
        <f t="shared" si="1975"/>
        <v>0</v>
      </c>
      <c r="F229" s="478">
        <v>225</v>
      </c>
      <c r="G229" s="263">
        <f t="shared" si="2135"/>
        <v>0</v>
      </c>
      <c r="H229" s="264"/>
      <c r="I229" s="263">
        <f t="shared" si="2136"/>
        <v>0</v>
      </c>
      <c r="J229" s="474"/>
      <c r="K229" s="263">
        <f t="shared" si="2137"/>
        <v>0</v>
      </c>
      <c r="L229" s="474">
        <v>0</v>
      </c>
      <c r="M229" s="263">
        <f t="shared" si="2138"/>
        <v>0</v>
      </c>
      <c r="N229" s="474">
        <v>0</v>
      </c>
      <c r="O229" s="263">
        <f t="shared" si="2139"/>
        <v>0</v>
      </c>
      <c r="P229" s="474">
        <v>0</v>
      </c>
      <c r="Q229" s="263">
        <f t="shared" si="2140"/>
        <v>0</v>
      </c>
      <c r="R229" s="474">
        <v>0</v>
      </c>
      <c r="S229" s="263">
        <f t="shared" si="2141"/>
        <v>0</v>
      </c>
      <c r="T229" s="474">
        <v>0</v>
      </c>
      <c r="U229" s="263">
        <f t="shared" si="2142"/>
        <v>0</v>
      </c>
      <c r="V229" s="474">
        <v>0</v>
      </c>
      <c r="W229" s="263">
        <f t="shared" si="2143"/>
        <v>0</v>
      </c>
      <c r="X229" s="474">
        <v>0</v>
      </c>
      <c r="Y229" s="263">
        <f t="shared" si="2144"/>
        <v>0</v>
      </c>
      <c r="Z229" s="474">
        <v>0</v>
      </c>
      <c r="AA229" s="263">
        <f t="shared" si="2145"/>
        <v>0</v>
      </c>
      <c r="AB229" s="474"/>
      <c r="AC229" s="263">
        <f t="shared" si="2146"/>
        <v>0</v>
      </c>
      <c r="AD229" s="474"/>
      <c r="AE229" s="263">
        <f t="shared" si="2147"/>
        <v>0</v>
      </c>
      <c r="AF229" s="474"/>
      <c r="AG229" s="263">
        <f t="shared" si="2148"/>
        <v>0</v>
      </c>
      <c r="AH229" s="474"/>
      <c r="AI229" s="263">
        <f t="shared" si="2149"/>
        <v>0</v>
      </c>
      <c r="AJ229" s="474"/>
      <c r="AK229" s="263">
        <f t="shared" si="2150"/>
        <v>0</v>
      </c>
      <c r="AL229" s="474">
        <v>0</v>
      </c>
      <c r="AM229" s="263">
        <f t="shared" si="2151"/>
        <v>0</v>
      </c>
      <c r="AN229" s="474">
        <v>0</v>
      </c>
      <c r="AO229" s="263">
        <f t="shared" si="2152"/>
        <v>0</v>
      </c>
      <c r="AP229" s="474">
        <v>0</v>
      </c>
      <c r="AQ229" s="263">
        <f t="shared" si="2153"/>
        <v>0</v>
      </c>
      <c r="AR229" s="474">
        <v>0</v>
      </c>
      <c r="AS229" s="263">
        <f t="shared" si="2154"/>
        <v>0</v>
      </c>
      <c r="AT229" s="474">
        <v>0</v>
      </c>
      <c r="AU229" s="263">
        <f t="shared" si="2155"/>
        <v>0</v>
      </c>
      <c r="AV229" s="474">
        <v>0</v>
      </c>
      <c r="AW229" s="263">
        <f t="shared" si="2156"/>
        <v>0</v>
      </c>
      <c r="AX229" s="474">
        <v>0</v>
      </c>
      <c r="AY229" s="263">
        <f t="shared" si="2157"/>
        <v>0</v>
      </c>
      <c r="AZ229" s="474">
        <v>0</v>
      </c>
      <c r="BA229" s="263">
        <f t="shared" si="2158"/>
        <v>0</v>
      </c>
      <c r="BB229" s="474">
        <v>0</v>
      </c>
      <c r="BC229" s="263">
        <f t="shared" si="2159"/>
        <v>0</v>
      </c>
      <c r="BD229" s="474">
        <v>0</v>
      </c>
      <c r="BE229" s="263">
        <f t="shared" si="2160"/>
        <v>0</v>
      </c>
      <c r="BF229" s="474">
        <v>0</v>
      </c>
      <c r="BG229" s="263">
        <f t="shared" si="2161"/>
        <v>0</v>
      </c>
      <c r="BH229" s="474">
        <v>0</v>
      </c>
      <c r="BI229" s="263">
        <f t="shared" si="2162"/>
        <v>0</v>
      </c>
      <c r="BJ229" s="474">
        <v>0</v>
      </c>
      <c r="BK229" s="263">
        <f t="shared" si="2163"/>
        <v>0</v>
      </c>
      <c r="BL229" s="474">
        <v>0</v>
      </c>
      <c r="BM229" s="263">
        <f t="shared" si="2164"/>
        <v>0</v>
      </c>
      <c r="BN229" s="474">
        <v>0</v>
      </c>
      <c r="BO229" s="263">
        <f t="shared" si="2165"/>
        <v>0</v>
      </c>
      <c r="BP229" s="474">
        <v>0</v>
      </c>
      <c r="BQ229" s="476">
        <f t="shared" si="2166"/>
        <v>0</v>
      </c>
      <c r="BR229" s="295">
        <f t="shared" si="1976"/>
        <v>0</v>
      </c>
    </row>
    <row r="230" spans="2:70" ht="18" hidden="1" customHeight="1" outlineLevel="2" thickTop="1" thickBot="1">
      <c r="B230" s="208" t="s">
        <v>550</v>
      </c>
      <c r="C230" s="260" t="str">
        <f>IF(VLOOKUP(B230,'Orçamento Detalhado'!$A$11:$I$529,4,)="","",(VLOOKUP(B230,'Orçamento Detalhado'!$A$11:$I$529,4,)))</f>
        <v>Tábua Corrida</v>
      </c>
      <c r="D230" s="261" t="str">
        <f>IF(B230="","",VLOOKUP($B230,'Orçamento Detalhado'!$A$11:$J$529,10,))</f>
        <v/>
      </c>
      <c r="E230" s="262">
        <f t="shared" si="1975"/>
        <v>0</v>
      </c>
      <c r="F230" s="478">
        <v>226</v>
      </c>
      <c r="G230" s="263">
        <f t="shared" si="2135"/>
        <v>0</v>
      </c>
      <c r="H230" s="264"/>
      <c r="I230" s="263">
        <f t="shared" si="2136"/>
        <v>0</v>
      </c>
      <c r="J230" s="474"/>
      <c r="K230" s="263">
        <f t="shared" si="2137"/>
        <v>0</v>
      </c>
      <c r="L230" s="474">
        <v>0</v>
      </c>
      <c r="M230" s="263">
        <f t="shared" si="2138"/>
        <v>0</v>
      </c>
      <c r="N230" s="474">
        <v>0</v>
      </c>
      <c r="O230" s="263">
        <f t="shared" si="2139"/>
        <v>0</v>
      </c>
      <c r="P230" s="474">
        <v>0</v>
      </c>
      <c r="Q230" s="263">
        <f t="shared" si="2140"/>
        <v>0</v>
      </c>
      <c r="R230" s="474">
        <v>0</v>
      </c>
      <c r="S230" s="263">
        <f t="shared" si="2141"/>
        <v>0</v>
      </c>
      <c r="T230" s="474">
        <v>0</v>
      </c>
      <c r="U230" s="263">
        <f t="shared" si="2142"/>
        <v>0</v>
      </c>
      <c r="V230" s="474">
        <v>0</v>
      </c>
      <c r="W230" s="263">
        <f t="shared" si="2143"/>
        <v>0</v>
      </c>
      <c r="X230" s="474">
        <v>0</v>
      </c>
      <c r="Y230" s="263">
        <f t="shared" si="2144"/>
        <v>0</v>
      </c>
      <c r="Z230" s="474">
        <v>0</v>
      </c>
      <c r="AA230" s="263">
        <f t="shared" si="2145"/>
        <v>0</v>
      </c>
      <c r="AB230" s="474"/>
      <c r="AC230" s="263">
        <f t="shared" si="2146"/>
        <v>0</v>
      </c>
      <c r="AD230" s="474"/>
      <c r="AE230" s="263">
        <f t="shared" si="2147"/>
        <v>0</v>
      </c>
      <c r="AF230" s="474"/>
      <c r="AG230" s="263">
        <f t="shared" si="2148"/>
        <v>0</v>
      </c>
      <c r="AH230" s="474"/>
      <c r="AI230" s="263">
        <f t="shared" si="2149"/>
        <v>0</v>
      </c>
      <c r="AJ230" s="474"/>
      <c r="AK230" s="263">
        <f t="shared" si="2150"/>
        <v>0</v>
      </c>
      <c r="AL230" s="474">
        <v>0</v>
      </c>
      <c r="AM230" s="263">
        <f t="shared" si="2151"/>
        <v>0</v>
      </c>
      <c r="AN230" s="474">
        <v>0</v>
      </c>
      <c r="AO230" s="263">
        <f t="shared" si="2152"/>
        <v>0</v>
      </c>
      <c r="AP230" s="474">
        <v>0</v>
      </c>
      <c r="AQ230" s="263">
        <f t="shared" si="2153"/>
        <v>0</v>
      </c>
      <c r="AR230" s="474">
        <v>0</v>
      </c>
      <c r="AS230" s="263">
        <f t="shared" si="2154"/>
        <v>0</v>
      </c>
      <c r="AT230" s="474">
        <v>0</v>
      </c>
      <c r="AU230" s="263">
        <f t="shared" si="2155"/>
        <v>0</v>
      </c>
      <c r="AV230" s="474">
        <v>0</v>
      </c>
      <c r="AW230" s="263">
        <f t="shared" si="2156"/>
        <v>0</v>
      </c>
      <c r="AX230" s="474">
        <v>0</v>
      </c>
      <c r="AY230" s="263">
        <f t="shared" si="2157"/>
        <v>0</v>
      </c>
      <c r="AZ230" s="474">
        <v>0</v>
      </c>
      <c r="BA230" s="263">
        <f t="shared" si="2158"/>
        <v>0</v>
      </c>
      <c r="BB230" s="474">
        <v>0</v>
      </c>
      <c r="BC230" s="263">
        <f t="shared" si="2159"/>
        <v>0</v>
      </c>
      <c r="BD230" s="474">
        <v>0</v>
      </c>
      <c r="BE230" s="263">
        <f t="shared" si="2160"/>
        <v>0</v>
      </c>
      <c r="BF230" s="474">
        <v>0</v>
      </c>
      <c r="BG230" s="263">
        <f t="shared" si="2161"/>
        <v>0</v>
      </c>
      <c r="BH230" s="474">
        <v>0</v>
      </c>
      <c r="BI230" s="263">
        <f t="shared" si="2162"/>
        <v>0</v>
      </c>
      <c r="BJ230" s="474">
        <v>0</v>
      </c>
      <c r="BK230" s="263">
        <f t="shared" si="2163"/>
        <v>0</v>
      </c>
      <c r="BL230" s="474">
        <v>0</v>
      </c>
      <c r="BM230" s="263">
        <f t="shared" si="2164"/>
        <v>0</v>
      </c>
      <c r="BN230" s="474">
        <v>0</v>
      </c>
      <c r="BO230" s="263">
        <f t="shared" si="2165"/>
        <v>0</v>
      </c>
      <c r="BP230" s="474">
        <v>0</v>
      </c>
      <c r="BQ230" s="476">
        <f t="shared" si="2166"/>
        <v>0</v>
      </c>
      <c r="BR230" s="295">
        <f t="shared" si="1976"/>
        <v>0</v>
      </c>
    </row>
    <row r="231" spans="2:70" ht="18" hidden="1" customHeight="1" outlineLevel="2" thickTop="1" thickBot="1">
      <c r="B231" s="208" t="s">
        <v>552</v>
      </c>
      <c r="C231" s="260" t="str">
        <f>IF(VLOOKUP(B231,'Orçamento Detalhado'!$A$11:$I$529,4,)="","",(VLOOKUP(B231,'Orçamento Detalhado'!$A$11:$I$529,4,)))</f>
        <v>Vinílico</v>
      </c>
      <c r="D231" s="261" t="str">
        <f>IF(B231="","",VLOOKUP($B231,'Orçamento Detalhado'!$A$11:$J$529,10,))</f>
        <v/>
      </c>
      <c r="E231" s="262">
        <f t="shared" si="1975"/>
        <v>0</v>
      </c>
      <c r="F231" s="478">
        <v>227</v>
      </c>
      <c r="G231" s="263">
        <f t="shared" si="2135"/>
        <v>0</v>
      </c>
      <c r="H231" s="264"/>
      <c r="I231" s="263">
        <f t="shared" si="2136"/>
        <v>0</v>
      </c>
      <c r="J231" s="474"/>
      <c r="K231" s="263">
        <f t="shared" si="2137"/>
        <v>0</v>
      </c>
      <c r="L231" s="474">
        <v>0</v>
      </c>
      <c r="M231" s="263">
        <f t="shared" si="2138"/>
        <v>0</v>
      </c>
      <c r="N231" s="474">
        <v>0</v>
      </c>
      <c r="O231" s="263">
        <f t="shared" si="2139"/>
        <v>0</v>
      </c>
      <c r="P231" s="474">
        <v>0</v>
      </c>
      <c r="Q231" s="263">
        <f t="shared" si="2140"/>
        <v>0</v>
      </c>
      <c r="R231" s="474">
        <v>0</v>
      </c>
      <c r="S231" s="263">
        <f t="shared" si="2141"/>
        <v>0</v>
      </c>
      <c r="T231" s="474">
        <v>0</v>
      </c>
      <c r="U231" s="263">
        <f t="shared" si="2142"/>
        <v>0</v>
      </c>
      <c r="V231" s="474">
        <v>0</v>
      </c>
      <c r="W231" s="263">
        <f t="shared" si="2143"/>
        <v>0</v>
      </c>
      <c r="X231" s="474">
        <v>0</v>
      </c>
      <c r="Y231" s="263">
        <f t="shared" si="2144"/>
        <v>0</v>
      </c>
      <c r="Z231" s="474">
        <v>0</v>
      </c>
      <c r="AA231" s="263">
        <f t="shared" si="2145"/>
        <v>0</v>
      </c>
      <c r="AB231" s="474"/>
      <c r="AC231" s="263">
        <f t="shared" si="2146"/>
        <v>0</v>
      </c>
      <c r="AD231" s="474"/>
      <c r="AE231" s="263">
        <f t="shared" si="2147"/>
        <v>0</v>
      </c>
      <c r="AF231" s="474"/>
      <c r="AG231" s="263">
        <f t="shared" si="2148"/>
        <v>0</v>
      </c>
      <c r="AH231" s="474"/>
      <c r="AI231" s="263">
        <f t="shared" si="2149"/>
        <v>0</v>
      </c>
      <c r="AJ231" s="474"/>
      <c r="AK231" s="263">
        <f t="shared" si="2150"/>
        <v>0</v>
      </c>
      <c r="AL231" s="474">
        <v>0</v>
      </c>
      <c r="AM231" s="263">
        <f t="shared" si="2151"/>
        <v>0</v>
      </c>
      <c r="AN231" s="474">
        <v>0</v>
      </c>
      <c r="AO231" s="263">
        <f t="shared" si="2152"/>
        <v>0</v>
      </c>
      <c r="AP231" s="474">
        <v>0</v>
      </c>
      <c r="AQ231" s="263">
        <f t="shared" si="2153"/>
        <v>0</v>
      </c>
      <c r="AR231" s="474">
        <v>0</v>
      </c>
      <c r="AS231" s="263">
        <f t="shared" si="2154"/>
        <v>0</v>
      </c>
      <c r="AT231" s="474">
        <v>0</v>
      </c>
      <c r="AU231" s="263">
        <f t="shared" si="2155"/>
        <v>0</v>
      </c>
      <c r="AV231" s="474">
        <v>0</v>
      </c>
      <c r="AW231" s="263">
        <f t="shared" si="2156"/>
        <v>0</v>
      </c>
      <c r="AX231" s="474">
        <v>0</v>
      </c>
      <c r="AY231" s="263">
        <f t="shared" si="2157"/>
        <v>0</v>
      </c>
      <c r="AZ231" s="474">
        <v>0</v>
      </c>
      <c r="BA231" s="263">
        <f t="shared" si="2158"/>
        <v>0</v>
      </c>
      <c r="BB231" s="474">
        <v>0</v>
      </c>
      <c r="BC231" s="263">
        <f t="shared" si="2159"/>
        <v>0</v>
      </c>
      <c r="BD231" s="474">
        <v>0</v>
      </c>
      <c r="BE231" s="263">
        <f t="shared" si="2160"/>
        <v>0</v>
      </c>
      <c r="BF231" s="474">
        <v>0</v>
      </c>
      <c r="BG231" s="263">
        <f t="shared" si="2161"/>
        <v>0</v>
      </c>
      <c r="BH231" s="474">
        <v>0</v>
      </c>
      <c r="BI231" s="263">
        <f t="shared" si="2162"/>
        <v>0</v>
      </c>
      <c r="BJ231" s="474">
        <v>0</v>
      </c>
      <c r="BK231" s="263">
        <f t="shared" si="2163"/>
        <v>0</v>
      </c>
      <c r="BL231" s="474">
        <v>0</v>
      </c>
      <c r="BM231" s="263">
        <f t="shared" si="2164"/>
        <v>0</v>
      </c>
      <c r="BN231" s="474">
        <v>0</v>
      </c>
      <c r="BO231" s="263">
        <f t="shared" si="2165"/>
        <v>0</v>
      </c>
      <c r="BP231" s="474">
        <v>0</v>
      </c>
      <c r="BQ231" s="476">
        <f t="shared" si="2166"/>
        <v>0</v>
      </c>
      <c r="BR231" s="295">
        <f t="shared" si="1976"/>
        <v>0</v>
      </c>
    </row>
    <row r="232" spans="2:70" ht="18" hidden="1" customHeight="1" outlineLevel="2" thickTop="1" thickBot="1">
      <c r="B232" s="208" t="s">
        <v>554</v>
      </c>
      <c r="C232" s="260" t="str">
        <f>IF(VLOOKUP(B232,'Orçamento Detalhado'!$A$11:$I$529,4,)="","",(VLOOKUP(B232,'Orçamento Detalhado'!$A$11:$I$529,4,)))</f>
        <v>Laminados</v>
      </c>
      <c r="D232" s="261" t="str">
        <f>IF(B232="","",VLOOKUP($B232,'Orçamento Detalhado'!$A$11:$J$529,10,))</f>
        <v/>
      </c>
      <c r="E232" s="262">
        <f t="shared" si="1975"/>
        <v>0</v>
      </c>
      <c r="F232" s="478">
        <v>228</v>
      </c>
      <c r="G232" s="263">
        <f t="shared" si="2135"/>
        <v>0</v>
      </c>
      <c r="H232" s="264"/>
      <c r="I232" s="263">
        <f t="shared" si="2136"/>
        <v>0</v>
      </c>
      <c r="J232" s="474"/>
      <c r="K232" s="263">
        <f t="shared" si="2137"/>
        <v>0</v>
      </c>
      <c r="L232" s="474">
        <v>0</v>
      </c>
      <c r="M232" s="263">
        <f t="shared" si="2138"/>
        <v>0</v>
      </c>
      <c r="N232" s="474">
        <v>0</v>
      </c>
      <c r="O232" s="263">
        <f t="shared" si="2139"/>
        <v>0</v>
      </c>
      <c r="P232" s="474">
        <v>0</v>
      </c>
      <c r="Q232" s="263">
        <f t="shared" si="2140"/>
        <v>0</v>
      </c>
      <c r="R232" s="474">
        <v>0</v>
      </c>
      <c r="S232" s="263">
        <f t="shared" si="2141"/>
        <v>0</v>
      </c>
      <c r="T232" s="474">
        <v>0</v>
      </c>
      <c r="U232" s="263">
        <f t="shared" si="2142"/>
        <v>0</v>
      </c>
      <c r="V232" s="474">
        <v>0</v>
      </c>
      <c r="W232" s="263">
        <f t="shared" si="2143"/>
        <v>0</v>
      </c>
      <c r="X232" s="474">
        <v>0</v>
      </c>
      <c r="Y232" s="263">
        <f t="shared" si="2144"/>
        <v>0</v>
      </c>
      <c r="Z232" s="474">
        <v>0</v>
      </c>
      <c r="AA232" s="263">
        <f t="shared" si="2145"/>
        <v>0</v>
      </c>
      <c r="AB232" s="474"/>
      <c r="AC232" s="263">
        <f t="shared" si="2146"/>
        <v>0</v>
      </c>
      <c r="AD232" s="474"/>
      <c r="AE232" s="263">
        <f t="shared" si="2147"/>
        <v>0</v>
      </c>
      <c r="AF232" s="474"/>
      <c r="AG232" s="263">
        <f t="shared" si="2148"/>
        <v>0</v>
      </c>
      <c r="AH232" s="474"/>
      <c r="AI232" s="263">
        <f t="shared" si="2149"/>
        <v>0</v>
      </c>
      <c r="AJ232" s="474"/>
      <c r="AK232" s="263">
        <f t="shared" si="2150"/>
        <v>0</v>
      </c>
      <c r="AL232" s="474">
        <v>0</v>
      </c>
      <c r="AM232" s="263">
        <f t="shared" si="2151"/>
        <v>0</v>
      </c>
      <c r="AN232" s="474">
        <v>0</v>
      </c>
      <c r="AO232" s="263">
        <f t="shared" si="2152"/>
        <v>0</v>
      </c>
      <c r="AP232" s="474">
        <v>0</v>
      </c>
      <c r="AQ232" s="263">
        <f t="shared" si="2153"/>
        <v>0</v>
      </c>
      <c r="AR232" s="474">
        <v>0</v>
      </c>
      <c r="AS232" s="263">
        <f t="shared" si="2154"/>
        <v>0</v>
      </c>
      <c r="AT232" s="474">
        <v>0</v>
      </c>
      <c r="AU232" s="263">
        <f t="shared" si="2155"/>
        <v>0</v>
      </c>
      <c r="AV232" s="474">
        <v>0</v>
      </c>
      <c r="AW232" s="263">
        <f t="shared" si="2156"/>
        <v>0</v>
      </c>
      <c r="AX232" s="474">
        <v>0</v>
      </c>
      <c r="AY232" s="263">
        <f t="shared" si="2157"/>
        <v>0</v>
      </c>
      <c r="AZ232" s="474">
        <v>0</v>
      </c>
      <c r="BA232" s="263">
        <f t="shared" si="2158"/>
        <v>0</v>
      </c>
      <c r="BB232" s="474">
        <v>0</v>
      </c>
      <c r="BC232" s="263">
        <f t="shared" si="2159"/>
        <v>0</v>
      </c>
      <c r="BD232" s="474">
        <v>0</v>
      </c>
      <c r="BE232" s="263">
        <f t="shared" si="2160"/>
        <v>0</v>
      </c>
      <c r="BF232" s="474">
        <v>0</v>
      </c>
      <c r="BG232" s="263">
        <f t="shared" si="2161"/>
        <v>0</v>
      </c>
      <c r="BH232" s="474">
        <v>0</v>
      </c>
      <c r="BI232" s="263">
        <f t="shared" si="2162"/>
        <v>0</v>
      </c>
      <c r="BJ232" s="474">
        <v>0</v>
      </c>
      <c r="BK232" s="263">
        <f t="shared" si="2163"/>
        <v>0</v>
      </c>
      <c r="BL232" s="474">
        <v>0</v>
      </c>
      <c r="BM232" s="263">
        <f t="shared" si="2164"/>
        <v>0</v>
      </c>
      <c r="BN232" s="474">
        <v>0</v>
      </c>
      <c r="BO232" s="263">
        <f t="shared" si="2165"/>
        <v>0</v>
      </c>
      <c r="BP232" s="474">
        <v>0</v>
      </c>
      <c r="BQ232" s="476">
        <f t="shared" si="2166"/>
        <v>0</v>
      </c>
      <c r="BR232" s="295">
        <f t="shared" si="1976"/>
        <v>0</v>
      </c>
    </row>
    <row r="233" spans="2:70" ht="18" hidden="1" customHeight="1" outlineLevel="2" thickTop="1" thickBot="1">
      <c r="B233" s="208" t="s">
        <v>556</v>
      </c>
      <c r="C233" s="260" t="str">
        <f>IF(VLOOKUP(B233,'Orçamento Detalhado'!$A$11:$I$529,4,)="","",(VLOOKUP(B233,'Orçamento Detalhado'!$A$11:$I$529,4,)))</f>
        <v>Rodapés de madeira</v>
      </c>
      <c r="D233" s="261" t="str">
        <f>IF(B233="","",VLOOKUP($B233,'Orçamento Detalhado'!$A$11:$J$529,10,))</f>
        <v/>
      </c>
      <c r="E233" s="262">
        <f t="shared" si="1975"/>
        <v>0</v>
      </c>
      <c r="F233" s="478">
        <v>229</v>
      </c>
      <c r="G233" s="263">
        <f t="shared" si="2135"/>
        <v>0</v>
      </c>
      <c r="H233" s="264"/>
      <c r="I233" s="263">
        <f t="shared" si="2136"/>
        <v>0</v>
      </c>
      <c r="J233" s="474"/>
      <c r="K233" s="263">
        <f t="shared" si="2137"/>
        <v>0</v>
      </c>
      <c r="L233" s="474">
        <v>0</v>
      </c>
      <c r="M233" s="263">
        <f t="shared" si="2138"/>
        <v>0</v>
      </c>
      <c r="N233" s="474">
        <v>0</v>
      </c>
      <c r="O233" s="263">
        <f t="shared" si="2139"/>
        <v>0</v>
      </c>
      <c r="P233" s="474">
        <v>0</v>
      </c>
      <c r="Q233" s="263">
        <f t="shared" si="2140"/>
        <v>0</v>
      </c>
      <c r="R233" s="474">
        <v>0</v>
      </c>
      <c r="S233" s="263">
        <f t="shared" si="2141"/>
        <v>0</v>
      </c>
      <c r="T233" s="474">
        <v>0</v>
      </c>
      <c r="U233" s="263">
        <f t="shared" si="2142"/>
        <v>0</v>
      </c>
      <c r="V233" s="474">
        <v>0</v>
      </c>
      <c r="W233" s="263">
        <f t="shared" si="2143"/>
        <v>0</v>
      </c>
      <c r="X233" s="474">
        <v>0</v>
      </c>
      <c r="Y233" s="263">
        <f t="shared" si="2144"/>
        <v>0</v>
      </c>
      <c r="Z233" s="474">
        <v>0</v>
      </c>
      <c r="AA233" s="263">
        <f t="shared" si="2145"/>
        <v>0</v>
      </c>
      <c r="AB233" s="474"/>
      <c r="AC233" s="263">
        <f t="shared" si="2146"/>
        <v>0</v>
      </c>
      <c r="AD233" s="474"/>
      <c r="AE233" s="263">
        <f t="shared" si="2147"/>
        <v>0</v>
      </c>
      <c r="AF233" s="474"/>
      <c r="AG233" s="263">
        <f t="shared" si="2148"/>
        <v>0</v>
      </c>
      <c r="AH233" s="474"/>
      <c r="AI233" s="263">
        <f t="shared" si="2149"/>
        <v>0</v>
      </c>
      <c r="AJ233" s="474"/>
      <c r="AK233" s="263">
        <f t="shared" si="2150"/>
        <v>0</v>
      </c>
      <c r="AL233" s="474">
        <v>0</v>
      </c>
      <c r="AM233" s="263">
        <f t="shared" si="2151"/>
        <v>0</v>
      </c>
      <c r="AN233" s="474">
        <v>0</v>
      </c>
      <c r="AO233" s="263">
        <f t="shared" si="2152"/>
        <v>0</v>
      </c>
      <c r="AP233" s="474">
        <v>0</v>
      </c>
      <c r="AQ233" s="263">
        <f t="shared" si="2153"/>
        <v>0</v>
      </c>
      <c r="AR233" s="474">
        <v>0</v>
      </c>
      <c r="AS233" s="263">
        <f t="shared" si="2154"/>
        <v>0</v>
      </c>
      <c r="AT233" s="474">
        <v>0</v>
      </c>
      <c r="AU233" s="263">
        <f t="shared" si="2155"/>
        <v>0</v>
      </c>
      <c r="AV233" s="474">
        <v>0</v>
      </c>
      <c r="AW233" s="263">
        <f t="shared" si="2156"/>
        <v>0</v>
      </c>
      <c r="AX233" s="474">
        <v>0</v>
      </c>
      <c r="AY233" s="263">
        <f t="shared" si="2157"/>
        <v>0</v>
      </c>
      <c r="AZ233" s="474">
        <v>0</v>
      </c>
      <c r="BA233" s="263">
        <f t="shared" si="2158"/>
        <v>0</v>
      </c>
      <c r="BB233" s="474">
        <v>0</v>
      </c>
      <c r="BC233" s="263">
        <f t="shared" si="2159"/>
        <v>0</v>
      </c>
      <c r="BD233" s="474">
        <v>0</v>
      </c>
      <c r="BE233" s="263">
        <f t="shared" si="2160"/>
        <v>0</v>
      </c>
      <c r="BF233" s="474">
        <v>0</v>
      </c>
      <c r="BG233" s="263">
        <f t="shared" si="2161"/>
        <v>0</v>
      </c>
      <c r="BH233" s="474">
        <v>0</v>
      </c>
      <c r="BI233" s="263">
        <f t="shared" si="2162"/>
        <v>0</v>
      </c>
      <c r="BJ233" s="474">
        <v>0</v>
      </c>
      <c r="BK233" s="263">
        <f t="shared" si="2163"/>
        <v>0</v>
      </c>
      <c r="BL233" s="474">
        <v>0</v>
      </c>
      <c r="BM233" s="263">
        <f t="shared" si="2164"/>
        <v>0</v>
      </c>
      <c r="BN233" s="474">
        <v>0</v>
      </c>
      <c r="BO233" s="263">
        <f t="shared" si="2165"/>
        <v>0</v>
      </c>
      <c r="BP233" s="474">
        <v>0</v>
      </c>
      <c r="BQ233" s="476">
        <f t="shared" si="2166"/>
        <v>0</v>
      </c>
      <c r="BR233" s="295">
        <f t="shared" si="1976"/>
        <v>0</v>
      </c>
    </row>
    <row r="234" spans="2:70" ht="18" hidden="1" customHeight="1" outlineLevel="2" thickTop="1" thickBot="1">
      <c r="B234" s="208" t="s">
        <v>557</v>
      </c>
      <c r="C234" s="260" t="str">
        <f>IF(VLOOKUP(B234,'Orçamento Detalhado'!$A$11:$I$529,4,)="","",(VLOOKUP(B234,'Orçamento Detalhado'!$A$11:$I$529,4,)))</f>
        <v>Rodapés de ceramica</v>
      </c>
      <c r="D234" s="261" t="str">
        <f>IF(B234="","",VLOOKUP($B234,'Orçamento Detalhado'!$A$11:$J$529,10,))</f>
        <v/>
      </c>
      <c r="E234" s="262">
        <f t="shared" si="1975"/>
        <v>0</v>
      </c>
      <c r="F234" s="478">
        <v>230</v>
      </c>
      <c r="G234" s="263">
        <f t="shared" si="2135"/>
        <v>0</v>
      </c>
      <c r="H234" s="264"/>
      <c r="I234" s="263">
        <f t="shared" si="2136"/>
        <v>0</v>
      </c>
      <c r="J234" s="474"/>
      <c r="K234" s="263">
        <f t="shared" si="2137"/>
        <v>0</v>
      </c>
      <c r="L234" s="474">
        <v>0</v>
      </c>
      <c r="M234" s="263">
        <f t="shared" si="2138"/>
        <v>0</v>
      </c>
      <c r="N234" s="474">
        <v>0</v>
      </c>
      <c r="O234" s="263">
        <f t="shared" si="2139"/>
        <v>0</v>
      </c>
      <c r="P234" s="474">
        <v>0</v>
      </c>
      <c r="Q234" s="263">
        <f t="shared" si="2140"/>
        <v>0</v>
      </c>
      <c r="R234" s="474">
        <v>0</v>
      </c>
      <c r="S234" s="263">
        <f t="shared" si="2141"/>
        <v>0</v>
      </c>
      <c r="T234" s="474">
        <v>0</v>
      </c>
      <c r="U234" s="263">
        <f t="shared" si="2142"/>
        <v>0</v>
      </c>
      <c r="V234" s="474">
        <v>0</v>
      </c>
      <c r="W234" s="263">
        <f t="shared" si="2143"/>
        <v>0</v>
      </c>
      <c r="X234" s="474">
        <v>0</v>
      </c>
      <c r="Y234" s="263">
        <f t="shared" si="2144"/>
        <v>0</v>
      </c>
      <c r="Z234" s="474">
        <v>0</v>
      </c>
      <c r="AA234" s="263">
        <f t="shared" si="2145"/>
        <v>0</v>
      </c>
      <c r="AB234" s="474"/>
      <c r="AC234" s="263">
        <f t="shared" si="2146"/>
        <v>0</v>
      </c>
      <c r="AD234" s="474"/>
      <c r="AE234" s="263">
        <f t="shared" si="2147"/>
        <v>0</v>
      </c>
      <c r="AF234" s="474"/>
      <c r="AG234" s="263">
        <f t="shared" si="2148"/>
        <v>0</v>
      </c>
      <c r="AH234" s="474"/>
      <c r="AI234" s="263">
        <f t="shared" si="2149"/>
        <v>0</v>
      </c>
      <c r="AJ234" s="474"/>
      <c r="AK234" s="263">
        <f t="shared" si="2150"/>
        <v>0</v>
      </c>
      <c r="AL234" s="474">
        <v>0</v>
      </c>
      <c r="AM234" s="263">
        <f t="shared" si="2151"/>
        <v>0</v>
      </c>
      <c r="AN234" s="474">
        <v>0</v>
      </c>
      <c r="AO234" s="263">
        <f t="shared" si="2152"/>
        <v>0</v>
      </c>
      <c r="AP234" s="474">
        <v>0</v>
      </c>
      <c r="AQ234" s="263">
        <f t="shared" si="2153"/>
        <v>0</v>
      </c>
      <c r="AR234" s="474">
        <v>0</v>
      </c>
      <c r="AS234" s="263">
        <f t="shared" si="2154"/>
        <v>0</v>
      </c>
      <c r="AT234" s="474">
        <v>0</v>
      </c>
      <c r="AU234" s="263">
        <f t="shared" si="2155"/>
        <v>0</v>
      </c>
      <c r="AV234" s="474">
        <v>0</v>
      </c>
      <c r="AW234" s="263">
        <f t="shared" si="2156"/>
        <v>0</v>
      </c>
      <c r="AX234" s="474">
        <v>0</v>
      </c>
      <c r="AY234" s="263">
        <f t="shared" si="2157"/>
        <v>0</v>
      </c>
      <c r="AZ234" s="474">
        <v>0</v>
      </c>
      <c r="BA234" s="263">
        <f t="shared" si="2158"/>
        <v>0</v>
      </c>
      <c r="BB234" s="474">
        <v>0</v>
      </c>
      <c r="BC234" s="263">
        <f t="shared" si="2159"/>
        <v>0</v>
      </c>
      <c r="BD234" s="474">
        <v>0</v>
      </c>
      <c r="BE234" s="263">
        <f t="shared" si="2160"/>
        <v>0</v>
      </c>
      <c r="BF234" s="474">
        <v>0</v>
      </c>
      <c r="BG234" s="263">
        <f t="shared" si="2161"/>
        <v>0</v>
      </c>
      <c r="BH234" s="474">
        <v>0</v>
      </c>
      <c r="BI234" s="263">
        <f t="shared" si="2162"/>
        <v>0</v>
      </c>
      <c r="BJ234" s="474">
        <v>0</v>
      </c>
      <c r="BK234" s="263">
        <f t="shared" si="2163"/>
        <v>0</v>
      </c>
      <c r="BL234" s="474">
        <v>0</v>
      </c>
      <c r="BM234" s="263">
        <f t="shared" si="2164"/>
        <v>0</v>
      </c>
      <c r="BN234" s="474">
        <v>0</v>
      </c>
      <c r="BO234" s="263">
        <f t="shared" si="2165"/>
        <v>0</v>
      </c>
      <c r="BP234" s="474">
        <v>0</v>
      </c>
      <c r="BQ234" s="476">
        <f t="shared" si="2166"/>
        <v>0</v>
      </c>
      <c r="BR234" s="295">
        <f t="shared" si="1976"/>
        <v>0</v>
      </c>
    </row>
    <row r="235" spans="2:70" ht="18" hidden="1" customHeight="1" outlineLevel="2" thickTop="1" thickBot="1">
      <c r="B235" s="208" t="s">
        <v>559</v>
      </c>
      <c r="C235" s="260" t="str">
        <f>IF(VLOOKUP(B235,'Orçamento Detalhado'!$A$11:$I$529,4,)="","",(VLOOKUP(B235,'Orçamento Detalhado'!$A$11:$I$529,4,)))</f>
        <v>Soleiras</v>
      </c>
      <c r="D235" s="261" t="str">
        <f>IF(B235="","",VLOOKUP($B235,'Orçamento Detalhado'!$A$11:$J$529,10,))</f>
        <v/>
      </c>
      <c r="E235" s="262">
        <f t="shared" si="1975"/>
        <v>0</v>
      </c>
      <c r="F235" s="478">
        <v>231</v>
      </c>
      <c r="G235" s="263">
        <f t="shared" si="2135"/>
        <v>0</v>
      </c>
      <c r="H235" s="264"/>
      <c r="I235" s="263">
        <f t="shared" si="2136"/>
        <v>0</v>
      </c>
      <c r="J235" s="474"/>
      <c r="K235" s="263">
        <f t="shared" si="2137"/>
        <v>0</v>
      </c>
      <c r="L235" s="474">
        <v>0</v>
      </c>
      <c r="M235" s="263">
        <f t="shared" si="2138"/>
        <v>0</v>
      </c>
      <c r="N235" s="474">
        <v>0</v>
      </c>
      <c r="O235" s="263">
        <f t="shared" si="2139"/>
        <v>0</v>
      </c>
      <c r="P235" s="474">
        <v>0</v>
      </c>
      <c r="Q235" s="263">
        <f t="shared" si="2140"/>
        <v>0</v>
      </c>
      <c r="R235" s="474">
        <v>0</v>
      </c>
      <c r="S235" s="263">
        <f t="shared" si="2141"/>
        <v>0</v>
      </c>
      <c r="T235" s="474">
        <v>0</v>
      </c>
      <c r="U235" s="263">
        <f t="shared" si="2142"/>
        <v>0</v>
      </c>
      <c r="V235" s="474">
        <v>0</v>
      </c>
      <c r="W235" s="263">
        <f t="shared" si="2143"/>
        <v>0</v>
      </c>
      <c r="X235" s="474">
        <v>0</v>
      </c>
      <c r="Y235" s="263">
        <f t="shared" si="2144"/>
        <v>0</v>
      </c>
      <c r="Z235" s="474">
        <v>0</v>
      </c>
      <c r="AA235" s="263">
        <f t="shared" si="2145"/>
        <v>0</v>
      </c>
      <c r="AB235" s="474"/>
      <c r="AC235" s="263">
        <f t="shared" si="2146"/>
        <v>0</v>
      </c>
      <c r="AD235" s="474"/>
      <c r="AE235" s="263">
        <f t="shared" si="2147"/>
        <v>0</v>
      </c>
      <c r="AF235" s="474"/>
      <c r="AG235" s="263">
        <f t="shared" si="2148"/>
        <v>0</v>
      </c>
      <c r="AH235" s="474"/>
      <c r="AI235" s="263">
        <f t="shared" si="2149"/>
        <v>0</v>
      </c>
      <c r="AJ235" s="474"/>
      <c r="AK235" s="263">
        <f t="shared" si="2150"/>
        <v>0</v>
      </c>
      <c r="AL235" s="474">
        <v>0</v>
      </c>
      <c r="AM235" s="263">
        <f t="shared" si="2151"/>
        <v>0</v>
      </c>
      <c r="AN235" s="474">
        <v>0</v>
      </c>
      <c r="AO235" s="263">
        <f t="shared" si="2152"/>
        <v>0</v>
      </c>
      <c r="AP235" s="474">
        <v>0</v>
      </c>
      <c r="AQ235" s="263">
        <f t="shared" si="2153"/>
        <v>0</v>
      </c>
      <c r="AR235" s="474">
        <v>0</v>
      </c>
      <c r="AS235" s="263">
        <f t="shared" si="2154"/>
        <v>0</v>
      </c>
      <c r="AT235" s="474">
        <v>0</v>
      </c>
      <c r="AU235" s="263">
        <f t="shared" si="2155"/>
        <v>0</v>
      </c>
      <c r="AV235" s="474">
        <v>0</v>
      </c>
      <c r="AW235" s="263">
        <f t="shared" si="2156"/>
        <v>0</v>
      </c>
      <c r="AX235" s="474">
        <v>0</v>
      </c>
      <c r="AY235" s="263">
        <f t="shared" si="2157"/>
        <v>0</v>
      </c>
      <c r="AZ235" s="474">
        <v>0</v>
      </c>
      <c r="BA235" s="263">
        <f t="shared" si="2158"/>
        <v>0</v>
      </c>
      <c r="BB235" s="474">
        <v>0</v>
      </c>
      <c r="BC235" s="263">
        <f t="shared" si="2159"/>
        <v>0</v>
      </c>
      <c r="BD235" s="474">
        <v>0</v>
      </c>
      <c r="BE235" s="263">
        <f t="shared" si="2160"/>
        <v>0</v>
      </c>
      <c r="BF235" s="474">
        <v>0</v>
      </c>
      <c r="BG235" s="263">
        <f t="shared" si="2161"/>
        <v>0</v>
      </c>
      <c r="BH235" s="474">
        <v>0</v>
      </c>
      <c r="BI235" s="263">
        <f t="shared" si="2162"/>
        <v>0</v>
      </c>
      <c r="BJ235" s="474">
        <v>0</v>
      </c>
      <c r="BK235" s="263">
        <f t="shared" si="2163"/>
        <v>0</v>
      </c>
      <c r="BL235" s="474">
        <v>0</v>
      </c>
      <c r="BM235" s="263">
        <f t="shared" si="2164"/>
        <v>0</v>
      </c>
      <c r="BN235" s="474">
        <v>0</v>
      </c>
      <c r="BO235" s="263">
        <f t="shared" si="2165"/>
        <v>0</v>
      </c>
      <c r="BP235" s="474">
        <v>0</v>
      </c>
      <c r="BQ235" s="476">
        <f t="shared" si="2166"/>
        <v>0</v>
      </c>
      <c r="BR235" s="295">
        <f t="shared" si="1976"/>
        <v>0</v>
      </c>
    </row>
    <row r="236" spans="2:70" ht="18" hidden="1" customHeight="1" outlineLevel="2" thickTop="1" thickBot="1">
      <c r="B236" s="208" t="s">
        <v>561</v>
      </c>
      <c r="C236" s="260" t="str">
        <f>IF(VLOOKUP(B236,'Orçamento Detalhado'!$A$11:$I$529,4,)="","",(VLOOKUP(B236,'Orçamento Detalhado'!$A$11:$I$529,4,)))</f>
        <v>Acessibilidade (Piso tátil, etc)</v>
      </c>
      <c r="D236" s="261" t="str">
        <f>IF(B236="","",VLOOKUP($B236,'Orçamento Detalhado'!$A$11:$J$529,10,))</f>
        <v/>
      </c>
      <c r="E236" s="262">
        <f t="shared" si="1975"/>
        <v>0</v>
      </c>
      <c r="F236" s="478">
        <v>232</v>
      </c>
      <c r="G236" s="263">
        <f t="shared" si="2135"/>
        <v>0</v>
      </c>
      <c r="H236" s="264"/>
      <c r="I236" s="263">
        <f t="shared" si="2136"/>
        <v>0</v>
      </c>
      <c r="J236" s="474"/>
      <c r="K236" s="263">
        <f t="shared" si="2137"/>
        <v>0</v>
      </c>
      <c r="L236" s="474">
        <v>0</v>
      </c>
      <c r="M236" s="263">
        <f t="shared" si="2138"/>
        <v>0</v>
      </c>
      <c r="N236" s="474">
        <v>0</v>
      </c>
      <c r="O236" s="263">
        <f t="shared" si="2139"/>
        <v>0</v>
      </c>
      <c r="P236" s="474">
        <v>0</v>
      </c>
      <c r="Q236" s="263">
        <f t="shared" si="2140"/>
        <v>0</v>
      </c>
      <c r="R236" s="474">
        <v>0</v>
      </c>
      <c r="S236" s="263">
        <f t="shared" si="2141"/>
        <v>0</v>
      </c>
      <c r="T236" s="474">
        <v>0</v>
      </c>
      <c r="U236" s="263">
        <f t="shared" si="2142"/>
        <v>0</v>
      </c>
      <c r="V236" s="474">
        <v>0</v>
      </c>
      <c r="W236" s="263">
        <f t="shared" si="2143"/>
        <v>0</v>
      </c>
      <c r="X236" s="474">
        <v>0</v>
      </c>
      <c r="Y236" s="263">
        <f t="shared" si="2144"/>
        <v>0</v>
      </c>
      <c r="Z236" s="474">
        <v>0</v>
      </c>
      <c r="AA236" s="263">
        <f t="shared" si="2145"/>
        <v>0</v>
      </c>
      <c r="AB236" s="474"/>
      <c r="AC236" s="263">
        <f t="shared" si="2146"/>
        <v>0</v>
      </c>
      <c r="AD236" s="474"/>
      <c r="AE236" s="263">
        <f t="shared" si="2147"/>
        <v>0</v>
      </c>
      <c r="AF236" s="474"/>
      <c r="AG236" s="263">
        <f t="shared" si="2148"/>
        <v>0</v>
      </c>
      <c r="AH236" s="474"/>
      <c r="AI236" s="263">
        <f t="shared" si="2149"/>
        <v>0</v>
      </c>
      <c r="AJ236" s="474"/>
      <c r="AK236" s="263">
        <f t="shared" si="2150"/>
        <v>0</v>
      </c>
      <c r="AL236" s="474">
        <v>0</v>
      </c>
      <c r="AM236" s="263">
        <f t="shared" si="2151"/>
        <v>0</v>
      </c>
      <c r="AN236" s="474">
        <v>0</v>
      </c>
      <c r="AO236" s="263">
        <f t="shared" si="2152"/>
        <v>0</v>
      </c>
      <c r="AP236" s="474">
        <v>0</v>
      </c>
      <c r="AQ236" s="263">
        <f t="shared" si="2153"/>
        <v>0</v>
      </c>
      <c r="AR236" s="474">
        <v>0</v>
      </c>
      <c r="AS236" s="263">
        <f t="shared" si="2154"/>
        <v>0</v>
      </c>
      <c r="AT236" s="474">
        <v>0</v>
      </c>
      <c r="AU236" s="263">
        <f t="shared" si="2155"/>
        <v>0</v>
      </c>
      <c r="AV236" s="474">
        <v>0</v>
      </c>
      <c r="AW236" s="263">
        <f t="shared" si="2156"/>
        <v>0</v>
      </c>
      <c r="AX236" s="474">
        <v>0</v>
      </c>
      <c r="AY236" s="263">
        <f t="shared" si="2157"/>
        <v>0</v>
      </c>
      <c r="AZ236" s="474">
        <v>0</v>
      </c>
      <c r="BA236" s="263">
        <f t="shared" si="2158"/>
        <v>0</v>
      </c>
      <c r="BB236" s="474">
        <v>0</v>
      </c>
      <c r="BC236" s="263">
        <f t="shared" si="2159"/>
        <v>0</v>
      </c>
      <c r="BD236" s="474">
        <v>0</v>
      </c>
      <c r="BE236" s="263">
        <f t="shared" si="2160"/>
        <v>0</v>
      </c>
      <c r="BF236" s="474">
        <v>0</v>
      </c>
      <c r="BG236" s="263">
        <f t="shared" si="2161"/>
        <v>0</v>
      </c>
      <c r="BH236" s="474">
        <v>0</v>
      </c>
      <c r="BI236" s="263">
        <f t="shared" si="2162"/>
        <v>0</v>
      </c>
      <c r="BJ236" s="474">
        <v>0</v>
      </c>
      <c r="BK236" s="263">
        <f t="shared" si="2163"/>
        <v>0</v>
      </c>
      <c r="BL236" s="474">
        <v>0</v>
      </c>
      <c r="BM236" s="263">
        <f t="shared" si="2164"/>
        <v>0</v>
      </c>
      <c r="BN236" s="474">
        <v>0</v>
      </c>
      <c r="BO236" s="263">
        <f t="shared" si="2165"/>
        <v>0</v>
      </c>
      <c r="BP236" s="474">
        <v>0</v>
      </c>
      <c r="BQ236" s="476">
        <f t="shared" si="2166"/>
        <v>0</v>
      </c>
      <c r="BR236" s="295">
        <f t="shared" si="1976"/>
        <v>0</v>
      </c>
    </row>
    <row r="237" spans="2:70" ht="18" hidden="1" customHeight="1" outlineLevel="2" thickTop="1" thickBot="1">
      <c r="B237" s="208" t="s">
        <v>563</v>
      </c>
      <c r="C237" s="260" t="str">
        <f>IF(VLOOKUP(B237,'Orçamento Detalhado'!$A$11:$I$529,4,)="","",(VLOOKUP(B237,'Orçamento Detalhado'!$A$11:$I$529,4,)))</f>
        <v/>
      </c>
      <c r="D237" s="261" t="str">
        <f>IF(B237="","",VLOOKUP($B237,'Orçamento Detalhado'!$A$11:$J$529,10,))</f>
        <v/>
      </c>
      <c r="E237" s="262">
        <f t="shared" si="1975"/>
        <v>0</v>
      </c>
      <c r="F237" s="478">
        <v>233</v>
      </c>
      <c r="G237" s="263">
        <f t="shared" si="2135"/>
        <v>0</v>
      </c>
      <c r="H237" s="264"/>
      <c r="I237" s="263">
        <f t="shared" si="2136"/>
        <v>0</v>
      </c>
      <c r="J237" s="474"/>
      <c r="K237" s="263">
        <f t="shared" si="2137"/>
        <v>0</v>
      </c>
      <c r="L237" s="474">
        <v>0</v>
      </c>
      <c r="M237" s="263">
        <f t="shared" si="2138"/>
        <v>0</v>
      </c>
      <c r="N237" s="474">
        <v>0</v>
      </c>
      <c r="O237" s="263">
        <f t="shared" si="2139"/>
        <v>0</v>
      </c>
      <c r="P237" s="474">
        <v>0</v>
      </c>
      <c r="Q237" s="263">
        <f t="shared" si="2140"/>
        <v>0</v>
      </c>
      <c r="R237" s="474">
        <v>0</v>
      </c>
      <c r="S237" s="263">
        <f t="shared" si="2141"/>
        <v>0</v>
      </c>
      <c r="T237" s="474">
        <v>0</v>
      </c>
      <c r="U237" s="263">
        <f t="shared" si="2142"/>
        <v>0</v>
      </c>
      <c r="V237" s="474">
        <v>0</v>
      </c>
      <c r="W237" s="263">
        <f t="shared" si="2143"/>
        <v>0</v>
      </c>
      <c r="X237" s="474">
        <v>0</v>
      </c>
      <c r="Y237" s="263">
        <f t="shared" si="2144"/>
        <v>0</v>
      </c>
      <c r="Z237" s="474">
        <v>0</v>
      </c>
      <c r="AA237" s="263">
        <f t="shared" si="2145"/>
        <v>0</v>
      </c>
      <c r="AB237" s="474"/>
      <c r="AC237" s="263">
        <f t="shared" si="2146"/>
        <v>0</v>
      </c>
      <c r="AD237" s="474"/>
      <c r="AE237" s="263">
        <f t="shared" si="2147"/>
        <v>0</v>
      </c>
      <c r="AF237" s="474"/>
      <c r="AG237" s="263">
        <f t="shared" si="2148"/>
        <v>0</v>
      </c>
      <c r="AH237" s="474"/>
      <c r="AI237" s="263">
        <f t="shared" si="2149"/>
        <v>0</v>
      </c>
      <c r="AJ237" s="474"/>
      <c r="AK237" s="263">
        <f t="shared" si="2150"/>
        <v>0</v>
      </c>
      <c r="AL237" s="474">
        <v>0</v>
      </c>
      <c r="AM237" s="263">
        <f t="shared" si="2151"/>
        <v>0</v>
      </c>
      <c r="AN237" s="474">
        <v>0</v>
      </c>
      <c r="AO237" s="263">
        <f t="shared" si="2152"/>
        <v>0</v>
      </c>
      <c r="AP237" s="474">
        <v>0</v>
      </c>
      <c r="AQ237" s="263">
        <f t="shared" si="2153"/>
        <v>0</v>
      </c>
      <c r="AR237" s="474">
        <v>0</v>
      </c>
      <c r="AS237" s="263">
        <f t="shared" si="2154"/>
        <v>0</v>
      </c>
      <c r="AT237" s="474">
        <v>0</v>
      </c>
      <c r="AU237" s="263">
        <f t="shared" si="2155"/>
        <v>0</v>
      </c>
      <c r="AV237" s="474">
        <v>0</v>
      </c>
      <c r="AW237" s="263">
        <f t="shared" si="2156"/>
        <v>0</v>
      </c>
      <c r="AX237" s="474">
        <v>0</v>
      </c>
      <c r="AY237" s="263">
        <f t="shared" si="2157"/>
        <v>0</v>
      </c>
      <c r="AZ237" s="474">
        <v>0</v>
      </c>
      <c r="BA237" s="263">
        <f t="shared" si="2158"/>
        <v>0</v>
      </c>
      <c r="BB237" s="474">
        <v>0</v>
      </c>
      <c r="BC237" s="263">
        <f t="shared" si="2159"/>
        <v>0</v>
      </c>
      <c r="BD237" s="474">
        <v>0</v>
      </c>
      <c r="BE237" s="263">
        <f t="shared" si="2160"/>
        <v>0</v>
      </c>
      <c r="BF237" s="474">
        <v>0</v>
      </c>
      <c r="BG237" s="263">
        <f t="shared" si="2161"/>
        <v>0</v>
      </c>
      <c r="BH237" s="474">
        <v>0</v>
      </c>
      <c r="BI237" s="263">
        <f t="shared" si="2162"/>
        <v>0</v>
      </c>
      <c r="BJ237" s="474">
        <v>0</v>
      </c>
      <c r="BK237" s="263">
        <f t="shared" si="2163"/>
        <v>0</v>
      </c>
      <c r="BL237" s="474">
        <v>0</v>
      </c>
      <c r="BM237" s="263">
        <f t="shared" si="2164"/>
        <v>0</v>
      </c>
      <c r="BN237" s="474">
        <v>0</v>
      </c>
      <c r="BO237" s="263">
        <f t="shared" si="2165"/>
        <v>0</v>
      </c>
      <c r="BP237" s="474">
        <v>0</v>
      </c>
      <c r="BQ237" s="476">
        <f t="shared" si="2166"/>
        <v>0</v>
      </c>
      <c r="BR237" s="295">
        <f t="shared" si="1976"/>
        <v>0</v>
      </c>
    </row>
    <row r="238" spans="2:70" ht="18" hidden="1" customHeight="1" outlineLevel="2" thickTop="1" thickBot="1">
      <c r="B238" s="208" t="s">
        <v>564</v>
      </c>
      <c r="C238" s="260" t="str">
        <f>IF(VLOOKUP(B238,'Orçamento Detalhado'!$A$11:$I$529,4,)="","",(VLOOKUP(B238,'Orçamento Detalhado'!$A$11:$I$529,4,)))</f>
        <v/>
      </c>
      <c r="D238" s="261" t="str">
        <f>IF(B238="","",VLOOKUP($B238,'Orçamento Detalhado'!$A$11:$J$529,10,))</f>
        <v/>
      </c>
      <c r="E238" s="262">
        <f t="shared" si="1975"/>
        <v>0</v>
      </c>
      <c r="F238" s="478">
        <v>234</v>
      </c>
      <c r="G238" s="263">
        <f t="shared" si="2135"/>
        <v>0</v>
      </c>
      <c r="H238" s="264"/>
      <c r="I238" s="263">
        <f t="shared" si="2136"/>
        <v>0</v>
      </c>
      <c r="J238" s="474"/>
      <c r="K238" s="263">
        <f t="shared" si="2137"/>
        <v>0</v>
      </c>
      <c r="L238" s="474">
        <v>0</v>
      </c>
      <c r="M238" s="263">
        <f t="shared" si="2138"/>
        <v>0</v>
      </c>
      <c r="N238" s="474">
        <v>0</v>
      </c>
      <c r="O238" s="263">
        <f t="shared" si="2139"/>
        <v>0</v>
      </c>
      <c r="P238" s="474">
        <v>0</v>
      </c>
      <c r="Q238" s="263">
        <f t="shared" si="2140"/>
        <v>0</v>
      </c>
      <c r="R238" s="474">
        <v>0</v>
      </c>
      <c r="S238" s="263">
        <f t="shared" si="2141"/>
        <v>0</v>
      </c>
      <c r="T238" s="474">
        <v>0</v>
      </c>
      <c r="U238" s="263">
        <f t="shared" si="2142"/>
        <v>0</v>
      </c>
      <c r="V238" s="474">
        <v>0</v>
      </c>
      <c r="W238" s="263">
        <f t="shared" si="2143"/>
        <v>0</v>
      </c>
      <c r="X238" s="474">
        <v>0</v>
      </c>
      <c r="Y238" s="263">
        <f t="shared" si="2144"/>
        <v>0</v>
      </c>
      <c r="Z238" s="474">
        <v>0</v>
      </c>
      <c r="AA238" s="263">
        <f t="shared" si="2145"/>
        <v>0</v>
      </c>
      <c r="AB238" s="474"/>
      <c r="AC238" s="263">
        <f t="shared" si="2146"/>
        <v>0</v>
      </c>
      <c r="AD238" s="474"/>
      <c r="AE238" s="263">
        <f t="shared" si="2147"/>
        <v>0</v>
      </c>
      <c r="AF238" s="474"/>
      <c r="AG238" s="263">
        <f t="shared" si="2148"/>
        <v>0</v>
      </c>
      <c r="AH238" s="474"/>
      <c r="AI238" s="263">
        <f t="shared" si="2149"/>
        <v>0</v>
      </c>
      <c r="AJ238" s="474"/>
      <c r="AK238" s="263">
        <f t="shared" si="2150"/>
        <v>0</v>
      </c>
      <c r="AL238" s="474">
        <v>0</v>
      </c>
      <c r="AM238" s="263">
        <f t="shared" si="2151"/>
        <v>0</v>
      </c>
      <c r="AN238" s="474">
        <v>0</v>
      </c>
      <c r="AO238" s="263">
        <f t="shared" si="2152"/>
        <v>0</v>
      </c>
      <c r="AP238" s="474">
        <v>0</v>
      </c>
      <c r="AQ238" s="263">
        <f t="shared" si="2153"/>
        <v>0</v>
      </c>
      <c r="AR238" s="474">
        <v>0</v>
      </c>
      <c r="AS238" s="263">
        <f t="shared" si="2154"/>
        <v>0</v>
      </c>
      <c r="AT238" s="474">
        <v>0</v>
      </c>
      <c r="AU238" s="263">
        <f t="shared" si="2155"/>
        <v>0</v>
      </c>
      <c r="AV238" s="474">
        <v>0</v>
      </c>
      <c r="AW238" s="263">
        <f t="shared" si="2156"/>
        <v>0</v>
      </c>
      <c r="AX238" s="474">
        <v>0</v>
      </c>
      <c r="AY238" s="263">
        <f t="shared" si="2157"/>
        <v>0</v>
      </c>
      <c r="AZ238" s="474">
        <v>0</v>
      </c>
      <c r="BA238" s="263">
        <f t="shared" si="2158"/>
        <v>0</v>
      </c>
      <c r="BB238" s="474">
        <v>0</v>
      </c>
      <c r="BC238" s="263">
        <f t="shared" si="2159"/>
        <v>0</v>
      </c>
      <c r="BD238" s="474">
        <v>0</v>
      </c>
      <c r="BE238" s="263">
        <f t="shared" si="2160"/>
        <v>0</v>
      </c>
      <c r="BF238" s="474">
        <v>0</v>
      </c>
      <c r="BG238" s="263">
        <f t="shared" si="2161"/>
        <v>0</v>
      </c>
      <c r="BH238" s="474">
        <v>0</v>
      </c>
      <c r="BI238" s="263">
        <f t="shared" si="2162"/>
        <v>0</v>
      </c>
      <c r="BJ238" s="474">
        <v>0</v>
      </c>
      <c r="BK238" s="263">
        <f t="shared" si="2163"/>
        <v>0</v>
      </c>
      <c r="BL238" s="474">
        <v>0</v>
      </c>
      <c r="BM238" s="263">
        <f t="shared" si="2164"/>
        <v>0</v>
      </c>
      <c r="BN238" s="474">
        <v>0</v>
      </c>
      <c r="BO238" s="263">
        <f t="shared" si="2165"/>
        <v>0</v>
      </c>
      <c r="BP238" s="474">
        <v>0</v>
      </c>
      <c r="BQ238" s="476">
        <f t="shared" si="2166"/>
        <v>0</v>
      </c>
      <c r="BR238" s="295">
        <f t="shared" si="1976"/>
        <v>0</v>
      </c>
    </row>
    <row r="239" spans="2:70" ht="18" hidden="1" customHeight="1" outlineLevel="2" thickTop="1" thickBot="1">
      <c r="B239" s="208" t="s">
        <v>565</v>
      </c>
      <c r="C239" s="260" t="str">
        <f>IF(VLOOKUP(B239,'Orçamento Detalhado'!$A$11:$I$529,4,)="","",(VLOOKUP(B239,'Orçamento Detalhado'!$A$11:$I$529,4,)))</f>
        <v/>
      </c>
      <c r="D239" s="261" t="str">
        <f>IF(B239="","",VLOOKUP($B239,'Orçamento Detalhado'!$A$11:$J$529,10,))</f>
        <v/>
      </c>
      <c r="E239" s="262">
        <f t="shared" si="1975"/>
        <v>0</v>
      </c>
      <c r="F239" s="478">
        <v>235</v>
      </c>
      <c r="G239" s="263">
        <f t="shared" ref="G239:G240" si="2167">IFERROR($D239*H239,0)</f>
        <v>0</v>
      </c>
      <c r="H239" s="264"/>
      <c r="I239" s="263">
        <f t="shared" ref="I239:I240" si="2168">IFERROR($D239*J239,0)</f>
        <v>0</v>
      </c>
      <c r="J239" s="474"/>
      <c r="K239" s="263">
        <f t="shared" ref="K239:K240" si="2169">IFERROR($D239*L239,0)</f>
        <v>0</v>
      </c>
      <c r="L239" s="474">
        <v>0</v>
      </c>
      <c r="M239" s="263">
        <f t="shared" ref="M239:M240" si="2170">IFERROR($D239*N239,0)</f>
        <v>0</v>
      </c>
      <c r="N239" s="474">
        <v>0</v>
      </c>
      <c r="O239" s="263">
        <f t="shared" ref="O239:O240" si="2171">IFERROR($D239*P239,0)</f>
        <v>0</v>
      </c>
      <c r="P239" s="474">
        <v>0</v>
      </c>
      <c r="Q239" s="263">
        <f t="shared" ref="Q239:Q240" si="2172">IFERROR($D239*R239,0)</f>
        <v>0</v>
      </c>
      <c r="R239" s="474">
        <v>0</v>
      </c>
      <c r="S239" s="263">
        <f t="shared" ref="S239:S240" si="2173">IFERROR($D239*T239,0)</f>
        <v>0</v>
      </c>
      <c r="T239" s="474">
        <v>0</v>
      </c>
      <c r="U239" s="263">
        <f t="shared" ref="U239:U240" si="2174">IFERROR($D239*V239,0)</f>
        <v>0</v>
      </c>
      <c r="V239" s="474">
        <v>0</v>
      </c>
      <c r="W239" s="263">
        <f t="shared" ref="W239:W240" si="2175">IFERROR($D239*X239,0)</f>
        <v>0</v>
      </c>
      <c r="X239" s="474">
        <v>0</v>
      </c>
      <c r="Y239" s="263">
        <f t="shared" ref="Y239:Y240" si="2176">IFERROR($D239*Z239,0)</f>
        <v>0</v>
      </c>
      <c r="Z239" s="474">
        <v>0</v>
      </c>
      <c r="AA239" s="263">
        <f t="shared" ref="AA239:AA240" si="2177">IFERROR($D239*AB239,0)</f>
        <v>0</v>
      </c>
      <c r="AB239" s="474"/>
      <c r="AC239" s="263">
        <f t="shared" ref="AC239:AC240" si="2178">IFERROR($D239*AD239,0)</f>
        <v>0</v>
      </c>
      <c r="AD239" s="474"/>
      <c r="AE239" s="263">
        <f t="shared" ref="AE239:AE240" si="2179">IFERROR($D239*AF239,0)</f>
        <v>0</v>
      </c>
      <c r="AF239" s="474"/>
      <c r="AG239" s="263">
        <f t="shared" ref="AG239:AG240" si="2180">IFERROR($D239*AH239,0)</f>
        <v>0</v>
      </c>
      <c r="AH239" s="474"/>
      <c r="AI239" s="263">
        <f t="shared" ref="AI239:AI240" si="2181">IFERROR($D239*AJ239,0)</f>
        <v>0</v>
      </c>
      <c r="AJ239" s="474"/>
      <c r="AK239" s="263">
        <f t="shared" ref="AK239:AK240" si="2182">IFERROR($D239*AL239,0)</f>
        <v>0</v>
      </c>
      <c r="AL239" s="474">
        <v>0</v>
      </c>
      <c r="AM239" s="263">
        <f t="shared" ref="AM239:AM240" si="2183">IFERROR($D239*AN239,0)</f>
        <v>0</v>
      </c>
      <c r="AN239" s="474">
        <v>0</v>
      </c>
      <c r="AO239" s="263">
        <f t="shared" ref="AO239:AO240" si="2184">IFERROR($D239*AP239,0)</f>
        <v>0</v>
      </c>
      <c r="AP239" s="474">
        <v>0</v>
      </c>
      <c r="AQ239" s="263">
        <f t="shared" ref="AQ239:AQ240" si="2185">IFERROR($D239*AR239,0)</f>
        <v>0</v>
      </c>
      <c r="AR239" s="474">
        <v>0</v>
      </c>
      <c r="AS239" s="263">
        <f t="shared" ref="AS239:AS240" si="2186">IFERROR($D239*AT239,0)</f>
        <v>0</v>
      </c>
      <c r="AT239" s="474">
        <v>0</v>
      </c>
      <c r="AU239" s="263">
        <f t="shared" ref="AU239:AU240" si="2187">IFERROR($D239*AV239,0)</f>
        <v>0</v>
      </c>
      <c r="AV239" s="474">
        <v>0</v>
      </c>
      <c r="AW239" s="263">
        <f t="shared" ref="AW239:AW240" si="2188">IFERROR($D239*AX239,0)</f>
        <v>0</v>
      </c>
      <c r="AX239" s="474">
        <v>0</v>
      </c>
      <c r="AY239" s="263">
        <f t="shared" ref="AY239:AY240" si="2189">IFERROR($D239*AZ239,0)</f>
        <v>0</v>
      </c>
      <c r="AZ239" s="474">
        <v>0</v>
      </c>
      <c r="BA239" s="263">
        <f t="shared" ref="BA239:BA240" si="2190">IFERROR($D239*BB239,0)</f>
        <v>0</v>
      </c>
      <c r="BB239" s="474">
        <v>0</v>
      </c>
      <c r="BC239" s="263">
        <f t="shared" ref="BC239:BC240" si="2191">IFERROR($D239*BD239,0)</f>
        <v>0</v>
      </c>
      <c r="BD239" s="474">
        <v>0</v>
      </c>
      <c r="BE239" s="263">
        <f t="shared" ref="BE239:BE240" si="2192">IFERROR($D239*BF239,0)</f>
        <v>0</v>
      </c>
      <c r="BF239" s="474">
        <v>0</v>
      </c>
      <c r="BG239" s="263">
        <f t="shared" ref="BG239:BG240" si="2193">IFERROR($D239*BH239,0)</f>
        <v>0</v>
      </c>
      <c r="BH239" s="474">
        <v>0</v>
      </c>
      <c r="BI239" s="263">
        <f t="shared" ref="BI239:BI240" si="2194">IFERROR($D239*BJ239,0)</f>
        <v>0</v>
      </c>
      <c r="BJ239" s="474">
        <v>0</v>
      </c>
      <c r="BK239" s="263">
        <f t="shared" ref="BK239:BK240" si="2195">IFERROR($D239*BL239,0)</f>
        <v>0</v>
      </c>
      <c r="BL239" s="474">
        <v>0</v>
      </c>
      <c r="BM239" s="263">
        <f t="shared" ref="BM239:BM240" si="2196">IFERROR($D239*BN239,0)</f>
        <v>0</v>
      </c>
      <c r="BN239" s="474">
        <v>0</v>
      </c>
      <c r="BO239" s="263">
        <f t="shared" ref="BO239:BO240" si="2197">IFERROR($D239*BP239,0)</f>
        <v>0</v>
      </c>
      <c r="BP239" s="474">
        <v>0</v>
      </c>
      <c r="BQ239" s="476">
        <f t="shared" ref="BQ239:BQ240" si="2198">SUM(BN239,BL239,BJ239,BH239,BF239,BD239,BB239,AZ239,AX239,AV239,AT239,AR239,AP239,AN239,AL239,AJ239,AH239,AF239,AD239,AB239,Z239,X239,V239,T239,R239,P239,N239,L239,J239,H239,BP239)</f>
        <v>0</v>
      </c>
      <c r="BR239" s="295">
        <f t="shared" si="1976"/>
        <v>0</v>
      </c>
    </row>
    <row r="240" spans="2:70" ht="18" hidden="1" customHeight="1" outlineLevel="2" thickTop="1" thickBot="1">
      <c r="B240" s="208" t="s">
        <v>566</v>
      </c>
      <c r="C240" s="260" t="str">
        <f>IF(VLOOKUP(B240,'Orçamento Detalhado'!$A$11:$I$529,4,)="","",(VLOOKUP(B240,'Orçamento Detalhado'!$A$11:$I$529,4,)))</f>
        <v/>
      </c>
      <c r="D240" s="261" t="str">
        <f>IF(B240="","",VLOOKUP($B240,'Orçamento Detalhado'!$A$11:$J$529,10,))</f>
        <v/>
      </c>
      <c r="E240" s="262">
        <f t="shared" si="1975"/>
        <v>0</v>
      </c>
      <c r="F240" s="478">
        <v>236</v>
      </c>
      <c r="G240" s="263">
        <f t="shared" si="2167"/>
        <v>0</v>
      </c>
      <c r="H240" s="264"/>
      <c r="I240" s="263">
        <f t="shared" si="2168"/>
        <v>0</v>
      </c>
      <c r="J240" s="474"/>
      <c r="K240" s="263">
        <f t="shared" si="2169"/>
        <v>0</v>
      </c>
      <c r="L240" s="474">
        <v>0</v>
      </c>
      <c r="M240" s="263">
        <f t="shared" si="2170"/>
        <v>0</v>
      </c>
      <c r="N240" s="474">
        <v>0</v>
      </c>
      <c r="O240" s="263">
        <f t="shared" si="2171"/>
        <v>0</v>
      </c>
      <c r="P240" s="474">
        <v>0</v>
      </c>
      <c r="Q240" s="263">
        <f t="shared" si="2172"/>
        <v>0</v>
      </c>
      <c r="R240" s="474">
        <v>0</v>
      </c>
      <c r="S240" s="263">
        <f t="shared" si="2173"/>
        <v>0</v>
      </c>
      <c r="T240" s="474">
        <v>0</v>
      </c>
      <c r="U240" s="263">
        <f t="shared" si="2174"/>
        <v>0</v>
      </c>
      <c r="V240" s="474">
        <v>0</v>
      </c>
      <c r="W240" s="263">
        <f t="shared" si="2175"/>
        <v>0</v>
      </c>
      <c r="X240" s="474">
        <v>0</v>
      </c>
      <c r="Y240" s="263">
        <f t="shared" si="2176"/>
        <v>0</v>
      </c>
      <c r="Z240" s="474">
        <v>0</v>
      </c>
      <c r="AA240" s="263">
        <f t="shared" si="2177"/>
        <v>0</v>
      </c>
      <c r="AB240" s="474"/>
      <c r="AC240" s="263">
        <f t="shared" si="2178"/>
        <v>0</v>
      </c>
      <c r="AD240" s="474"/>
      <c r="AE240" s="263">
        <f t="shared" si="2179"/>
        <v>0</v>
      </c>
      <c r="AF240" s="474"/>
      <c r="AG240" s="263">
        <f t="shared" si="2180"/>
        <v>0</v>
      </c>
      <c r="AH240" s="474"/>
      <c r="AI240" s="263">
        <f t="shared" si="2181"/>
        <v>0</v>
      </c>
      <c r="AJ240" s="474"/>
      <c r="AK240" s="263">
        <f t="shared" si="2182"/>
        <v>0</v>
      </c>
      <c r="AL240" s="474">
        <v>0</v>
      </c>
      <c r="AM240" s="263">
        <f t="shared" si="2183"/>
        <v>0</v>
      </c>
      <c r="AN240" s="474">
        <v>0</v>
      </c>
      <c r="AO240" s="263">
        <f t="shared" si="2184"/>
        <v>0</v>
      </c>
      <c r="AP240" s="474">
        <v>0</v>
      </c>
      <c r="AQ240" s="263">
        <f t="shared" si="2185"/>
        <v>0</v>
      </c>
      <c r="AR240" s="474">
        <v>0</v>
      </c>
      <c r="AS240" s="263">
        <f t="shared" si="2186"/>
        <v>0</v>
      </c>
      <c r="AT240" s="474">
        <v>0</v>
      </c>
      <c r="AU240" s="263">
        <f t="shared" si="2187"/>
        <v>0</v>
      </c>
      <c r="AV240" s="474">
        <v>0</v>
      </c>
      <c r="AW240" s="263">
        <f t="shared" si="2188"/>
        <v>0</v>
      </c>
      <c r="AX240" s="474">
        <v>0</v>
      </c>
      <c r="AY240" s="263">
        <f t="shared" si="2189"/>
        <v>0</v>
      </c>
      <c r="AZ240" s="474">
        <v>0</v>
      </c>
      <c r="BA240" s="263">
        <f t="shared" si="2190"/>
        <v>0</v>
      </c>
      <c r="BB240" s="474">
        <v>0</v>
      </c>
      <c r="BC240" s="263">
        <f t="shared" si="2191"/>
        <v>0</v>
      </c>
      <c r="BD240" s="474">
        <v>0</v>
      </c>
      <c r="BE240" s="263">
        <f t="shared" si="2192"/>
        <v>0</v>
      </c>
      <c r="BF240" s="474">
        <v>0</v>
      </c>
      <c r="BG240" s="263">
        <f t="shared" si="2193"/>
        <v>0</v>
      </c>
      <c r="BH240" s="474">
        <v>0</v>
      </c>
      <c r="BI240" s="263">
        <f t="shared" si="2194"/>
        <v>0</v>
      </c>
      <c r="BJ240" s="474">
        <v>0</v>
      </c>
      <c r="BK240" s="263">
        <f t="shared" si="2195"/>
        <v>0</v>
      </c>
      <c r="BL240" s="474">
        <v>0</v>
      </c>
      <c r="BM240" s="263">
        <f t="shared" si="2196"/>
        <v>0</v>
      </c>
      <c r="BN240" s="474">
        <v>0</v>
      </c>
      <c r="BO240" s="263">
        <f t="shared" si="2197"/>
        <v>0</v>
      </c>
      <c r="BP240" s="474">
        <v>0</v>
      </c>
      <c r="BQ240" s="476">
        <f t="shared" si="2198"/>
        <v>0</v>
      </c>
      <c r="BR240" s="295">
        <f t="shared" si="1976"/>
        <v>0</v>
      </c>
    </row>
    <row r="241" spans="2:70" ht="18" hidden="1" customHeight="1" outlineLevel="2" thickTop="1" thickBot="1">
      <c r="B241" s="208" t="s">
        <v>567</v>
      </c>
      <c r="C241" s="260" t="str">
        <f>IF(VLOOKUP(B241,'Orçamento Detalhado'!$A$11:$I$529,4,)="","",(VLOOKUP(B241,'Orçamento Detalhado'!$A$11:$I$529,4,)))</f>
        <v/>
      </c>
      <c r="D241" s="261" t="str">
        <f>IF(B241="","",VLOOKUP($B241,'Orçamento Detalhado'!$A$11:$J$529,10,))</f>
        <v/>
      </c>
      <c r="E241" s="262">
        <f t="shared" si="1975"/>
        <v>0</v>
      </c>
      <c r="F241" s="478">
        <v>237</v>
      </c>
      <c r="G241" s="263">
        <f t="shared" ref="G241" si="2199">IFERROR($D241*H241,0)</f>
        <v>0</v>
      </c>
      <c r="H241" s="264"/>
      <c r="I241" s="263">
        <f t="shared" ref="I241" si="2200">IFERROR($D241*J241,0)</f>
        <v>0</v>
      </c>
      <c r="J241" s="474"/>
      <c r="K241" s="263">
        <f t="shared" ref="K241" si="2201">IFERROR($D241*L241,0)</f>
        <v>0</v>
      </c>
      <c r="L241" s="474">
        <v>0</v>
      </c>
      <c r="M241" s="263">
        <f t="shared" ref="M241" si="2202">IFERROR($D241*N241,0)</f>
        <v>0</v>
      </c>
      <c r="N241" s="474">
        <v>0</v>
      </c>
      <c r="O241" s="263">
        <f t="shared" ref="O241" si="2203">IFERROR($D241*P241,0)</f>
        <v>0</v>
      </c>
      <c r="P241" s="474">
        <v>0</v>
      </c>
      <c r="Q241" s="263">
        <f t="shared" ref="Q241" si="2204">IFERROR($D241*R241,0)</f>
        <v>0</v>
      </c>
      <c r="R241" s="474">
        <v>0</v>
      </c>
      <c r="S241" s="263">
        <f t="shared" ref="S241" si="2205">IFERROR($D241*T241,0)</f>
        <v>0</v>
      </c>
      <c r="T241" s="474">
        <v>0</v>
      </c>
      <c r="U241" s="263">
        <f t="shared" ref="U241" si="2206">IFERROR($D241*V241,0)</f>
        <v>0</v>
      </c>
      <c r="V241" s="474">
        <v>0</v>
      </c>
      <c r="W241" s="263">
        <f t="shared" ref="W241" si="2207">IFERROR($D241*X241,0)</f>
        <v>0</v>
      </c>
      <c r="X241" s="474">
        <v>0</v>
      </c>
      <c r="Y241" s="263">
        <f t="shared" ref="Y241" si="2208">IFERROR($D241*Z241,0)</f>
        <v>0</v>
      </c>
      <c r="Z241" s="474">
        <v>0</v>
      </c>
      <c r="AA241" s="263">
        <f t="shared" ref="AA241" si="2209">IFERROR($D241*AB241,0)</f>
        <v>0</v>
      </c>
      <c r="AB241" s="474"/>
      <c r="AC241" s="263">
        <f t="shared" ref="AC241" si="2210">IFERROR($D241*AD241,0)</f>
        <v>0</v>
      </c>
      <c r="AD241" s="474"/>
      <c r="AE241" s="263">
        <f t="shared" ref="AE241" si="2211">IFERROR($D241*AF241,0)</f>
        <v>0</v>
      </c>
      <c r="AF241" s="474"/>
      <c r="AG241" s="263">
        <f t="shared" ref="AG241" si="2212">IFERROR($D241*AH241,0)</f>
        <v>0</v>
      </c>
      <c r="AH241" s="474"/>
      <c r="AI241" s="263">
        <f t="shared" ref="AI241" si="2213">IFERROR($D241*AJ241,0)</f>
        <v>0</v>
      </c>
      <c r="AJ241" s="474"/>
      <c r="AK241" s="263">
        <f t="shared" ref="AK241" si="2214">IFERROR($D241*AL241,0)</f>
        <v>0</v>
      </c>
      <c r="AL241" s="474">
        <v>0</v>
      </c>
      <c r="AM241" s="263">
        <f t="shared" ref="AM241" si="2215">IFERROR($D241*AN241,0)</f>
        <v>0</v>
      </c>
      <c r="AN241" s="474">
        <v>0</v>
      </c>
      <c r="AO241" s="263">
        <f t="shared" ref="AO241" si="2216">IFERROR($D241*AP241,0)</f>
        <v>0</v>
      </c>
      <c r="AP241" s="474">
        <v>0</v>
      </c>
      <c r="AQ241" s="263">
        <f t="shared" ref="AQ241" si="2217">IFERROR($D241*AR241,0)</f>
        <v>0</v>
      </c>
      <c r="AR241" s="474">
        <v>0</v>
      </c>
      <c r="AS241" s="263">
        <f t="shared" ref="AS241" si="2218">IFERROR($D241*AT241,0)</f>
        <v>0</v>
      </c>
      <c r="AT241" s="474">
        <v>0</v>
      </c>
      <c r="AU241" s="263">
        <f t="shared" ref="AU241" si="2219">IFERROR($D241*AV241,0)</f>
        <v>0</v>
      </c>
      <c r="AV241" s="474">
        <v>0</v>
      </c>
      <c r="AW241" s="263">
        <f t="shared" ref="AW241" si="2220">IFERROR($D241*AX241,0)</f>
        <v>0</v>
      </c>
      <c r="AX241" s="474">
        <v>0</v>
      </c>
      <c r="AY241" s="263">
        <f t="shared" ref="AY241" si="2221">IFERROR($D241*AZ241,0)</f>
        <v>0</v>
      </c>
      <c r="AZ241" s="474">
        <v>0</v>
      </c>
      <c r="BA241" s="263">
        <f t="shared" ref="BA241" si="2222">IFERROR($D241*BB241,0)</f>
        <v>0</v>
      </c>
      <c r="BB241" s="474">
        <v>0</v>
      </c>
      <c r="BC241" s="263">
        <f t="shared" ref="BC241" si="2223">IFERROR($D241*BD241,0)</f>
        <v>0</v>
      </c>
      <c r="BD241" s="474">
        <v>0</v>
      </c>
      <c r="BE241" s="263">
        <f t="shared" ref="BE241" si="2224">IFERROR($D241*BF241,0)</f>
        <v>0</v>
      </c>
      <c r="BF241" s="474">
        <v>0</v>
      </c>
      <c r="BG241" s="263">
        <f t="shared" ref="BG241" si="2225">IFERROR($D241*BH241,0)</f>
        <v>0</v>
      </c>
      <c r="BH241" s="474">
        <v>0</v>
      </c>
      <c r="BI241" s="263">
        <f t="shared" ref="BI241" si="2226">IFERROR($D241*BJ241,0)</f>
        <v>0</v>
      </c>
      <c r="BJ241" s="474">
        <v>0</v>
      </c>
      <c r="BK241" s="263">
        <f t="shared" ref="BK241" si="2227">IFERROR($D241*BL241,0)</f>
        <v>0</v>
      </c>
      <c r="BL241" s="474">
        <v>0</v>
      </c>
      <c r="BM241" s="263">
        <f t="shared" ref="BM241" si="2228">IFERROR($D241*BN241,0)</f>
        <v>0</v>
      </c>
      <c r="BN241" s="474">
        <v>0</v>
      </c>
      <c r="BO241" s="263">
        <f t="shared" ref="BO241" si="2229">IFERROR($D241*BP241,0)</f>
        <v>0</v>
      </c>
      <c r="BP241" s="474">
        <v>0</v>
      </c>
      <c r="BQ241" s="476">
        <f t="shared" ref="BQ241" si="2230">SUM(BN241,BL241,BJ241,BH241,BF241,BD241,BB241,AZ241,AX241,AV241,AT241,AR241,AP241,AN241,AL241,AJ241,AH241,AF241,AD241,AB241,Z241,X241,V241,T241,R241,P241,N241,L241,J241,H241,BP241)</f>
        <v>0</v>
      </c>
      <c r="BR241" s="295">
        <f t="shared" si="1976"/>
        <v>0</v>
      </c>
    </row>
    <row r="242" spans="2:70" ht="18" hidden="1" customHeight="1" outlineLevel="1" thickTop="1" thickBot="1">
      <c r="B242" s="246" t="s">
        <v>127</v>
      </c>
      <c r="C242" s="266" t="str">
        <f>IF(B242="","",VLOOKUP(B242,'Orçamento Detalhado'!$A$11:$I$529,4,))</f>
        <v>INSTALAÇÕES ELETRICAS, FONE E INTERFONE</v>
      </c>
      <c r="D242" s="249">
        <f>SUM(D243:D264)</f>
        <v>0</v>
      </c>
      <c r="E242" s="250">
        <f t="shared" si="1975"/>
        <v>0</v>
      </c>
      <c r="F242" s="478">
        <v>238</v>
      </c>
      <c r="G242" s="251">
        <f>SUM(G243:G264)</f>
        <v>0</v>
      </c>
      <c r="H242" s="252">
        <f>IFERROR(G242/$D242,0)</f>
        <v>0</v>
      </c>
      <c r="I242" s="251">
        <f>SUM(I243:I264)</f>
        <v>0</v>
      </c>
      <c r="J242" s="473">
        <f t="shared" ref="J242" si="2231">IFERROR(I242/$D242,0)</f>
        <v>0</v>
      </c>
      <c r="K242" s="251">
        <f t="shared" ref="K242" si="2232">SUM(K243:K264)</f>
        <v>0</v>
      </c>
      <c r="L242" s="473">
        <f t="shared" ref="L242" si="2233">IFERROR(K242/$D242,0)</f>
        <v>0</v>
      </c>
      <c r="M242" s="251">
        <f t="shared" ref="M242" si="2234">SUM(M243:M264)</f>
        <v>0</v>
      </c>
      <c r="N242" s="473">
        <f t="shared" ref="N242" si="2235">IFERROR(M242/$D242,0)</f>
        <v>0</v>
      </c>
      <c r="O242" s="251">
        <f t="shared" ref="O242" si="2236">SUM(O243:O264)</f>
        <v>0</v>
      </c>
      <c r="P242" s="473">
        <f t="shared" ref="P242" si="2237">IFERROR(O242/$D242,0)</f>
        <v>0</v>
      </c>
      <c r="Q242" s="251">
        <f t="shared" ref="Q242" si="2238">SUM(Q243:Q264)</f>
        <v>0</v>
      </c>
      <c r="R242" s="473">
        <f t="shared" ref="R242" si="2239">IFERROR(Q242/$D242,0)</f>
        <v>0</v>
      </c>
      <c r="S242" s="251">
        <f t="shared" ref="S242" si="2240">SUM(S243:S264)</f>
        <v>0</v>
      </c>
      <c r="T242" s="473">
        <f t="shared" ref="T242" si="2241">IFERROR(S242/$D242,0)</f>
        <v>0</v>
      </c>
      <c r="U242" s="251">
        <f t="shared" ref="U242" si="2242">SUM(U243:U264)</f>
        <v>0</v>
      </c>
      <c r="V242" s="473">
        <f t="shared" ref="V242" si="2243">IFERROR(U242/$D242,0)</f>
        <v>0</v>
      </c>
      <c r="W242" s="251">
        <f t="shared" ref="W242" si="2244">SUM(W243:W264)</f>
        <v>0</v>
      </c>
      <c r="X242" s="473">
        <f t="shared" ref="X242" si="2245">IFERROR(W242/$D242,0)</f>
        <v>0</v>
      </c>
      <c r="Y242" s="251">
        <f t="shared" ref="Y242" si="2246">SUM(Y243:Y264)</f>
        <v>0</v>
      </c>
      <c r="Z242" s="473">
        <f t="shared" ref="Z242" si="2247">IFERROR(Y242/$D242,0)</f>
        <v>0</v>
      </c>
      <c r="AA242" s="251">
        <f t="shared" ref="AA242" si="2248">SUM(AA243:AA264)</f>
        <v>0</v>
      </c>
      <c r="AB242" s="473">
        <f t="shared" ref="AB242" si="2249">IFERROR(AA242/$D242,0)</f>
        <v>0</v>
      </c>
      <c r="AC242" s="251">
        <f t="shared" ref="AC242" si="2250">SUM(AC243:AC264)</f>
        <v>0</v>
      </c>
      <c r="AD242" s="473">
        <f t="shared" ref="AD242" si="2251">IFERROR(AC242/$D242,0)</f>
        <v>0</v>
      </c>
      <c r="AE242" s="251">
        <f t="shared" ref="AE242" si="2252">SUM(AE243:AE264)</f>
        <v>0</v>
      </c>
      <c r="AF242" s="473">
        <f t="shared" ref="AF242" si="2253">IFERROR(AE242/$D242,0)</f>
        <v>0</v>
      </c>
      <c r="AG242" s="251">
        <f t="shared" ref="AG242" si="2254">SUM(AG243:AG264)</f>
        <v>0</v>
      </c>
      <c r="AH242" s="473">
        <f t="shared" ref="AH242" si="2255">IFERROR(AG242/$D242,0)</f>
        <v>0</v>
      </c>
      <c r="AI242" s="251">
        <f t="shared" ref="AI242" si="2256">SUM(AI243:AI264)</f>
        <v>0</v>
      </c>
      <c r="AJ242" s="473">
        <f t="shared" ref="AJ242" si="2257">IFERROR(AI242/$D242,0)</f>
        <v>0</v>
      </c>
      <c r="AK242" s="251">
        <f t="shared" ref="AK242" si="2258">SUM(AK243:AK264)</f>
        <v>0</v>
      </c>
      <c r="AL242" s="473">
        <f t="shared" ref="AL242" si="2259">IFERROR(AK242/$D242,0)</f>
        <v>0</v>
      </c>
      <c r="AM242" s="251">
        <f t="shared" ref="AM242" si="2260">SUM(AM243:AM264)</f>
        <v>0</v>
      </c>
      <c r="AN242" s="473">
        <f t="shared" ref="AN242" si="2261">IFERROR(AM242/$D242,0)</f>
        <v>0</v>
      </c>
      <c r="AO242" s="251">
        <f t="shared" ref="AO242" si="2262">SUM(AO243:AO264)</f>
        <v>0</v>
      </c>
      <c r="AP242" s="473">
        <f t="shared" ref="AP242" si="2263">IFERROR(AO242/$D242,0)</f>
        <v>0</v>
      </c>
      <c r="AQ242" s="251">
        <f t="shared" ref="AQ242" si="2264">SUM(AQ243:AQ264)</f>
        <v>0</v>
      </c>
      <c r="AR242" s="473">
        <f t="shared" ref="AR242" si="2265">IFERROR(AQ242/$D242,0)</f>
        <v>0</v>
      </c>
      <c r="AS242" s="251">
        <f t="shared" ref="AS242" si="2266">SUM(AS243:AS264)</f>
        <v>0</v>
      </c>
      <c r="AT242" s="473">
        <f t="shared" ref="AT242" si="2267">IFERROR(AS242/$D242,0)</f>
        <v>0</v>
      </c>
      <c r="AU242" s="251">
        <f t="shared" ref="AU242" si="2268">SUM(AU243:AU264)</f>
        <v>0</v>
      </c>
      <c r="AV242" s="473">
        <f t="shared" ref="AV242" si="2269">IFERROR(AU242/$D242,0)</f>
        <v>0</v>
      </c>
      <c r="AW242" s="251">
        <f t="shared" ref="AW242" si="2270">SUM(AW243:AW264)</f>
        <v>0</v>
      </c>
      <c r="AX242" s="473">
        <f t="shared" ref="AX242" si="2271">IFERROR(AW242/$D242,0)</f>
        <v>0</v>
      </c>
      <c r="AY242" s="251">
        <f t="shared" ref="AY242" si="2272">SUM(AY243:AY264)</f>
        <v>0</v>
      </c>
      <c r="AZ242" s="473">
        <f t="shared" ref="AZ242" si="2273">IFERROR(AY242/$D242,0)</f>
        <v>0</v>
      </c>
      <c r="BA242" s="251">
        <f t="shared" ref="BA242" si="2274">SUM(BA243:BA264)</f>
        <v>0</v>
      </c>
      <c r="BB242" s="473">
        <f t="shared" ref="BB242" si="2275">IFERROR(BA242/$D242,0)</f>
        <v>0</v>
      </c>
      <c r="BC242" s="251">
        <f t="shared" ref="BC242" si="2276">SUM(BC243:BC264)</f>
        <v>0</v>
      </c>
      <c r="BD242" s="473">
        <f t="shared" ref="BD242" si="2277">IFERROR(BC242/$D242,0)</f>
        <v>0</v>
      </c>
      <c r="BE242" s="251">
        <f t="shared" ref="BE242" si="2278">SUM(BE243:BE264)</f>
        <v>0</v>
      </c>
      <c r="BF242" s="473">
        <f t="shared" ref="BF242" si="2279">IFERROR(BE242/$D242,0)</f>
        <v>0</v>
      </c>
      <c r="BG242" s="251">
        <f>SUM(BG243:BG264)</f>
        <v>0</v>
      </c>
      <c r="BH242" s="473">
        <f t="shared" ref="BH242" si="2280">IFERROR(BG242/$D242,0)</f>
        <v>0</v>
      </c>
      <c r="BI242" s="251">
        <f>SUM(BI243:BI264)</f>
        <v>0</v>
      </c>
      <c r="BJ242" s="473">
        <f t="shared" ref="BJ242" si="2281">IFERROR(BI242/$D242,0)</f>
        <v>0</v>
      </c>
      <c r="BK242" s="251">
        <f>SUM(BK243:BK264)</f>
        <v>0</v>
      </c>
      <c r="BL242" s="473">
        <f t="shared" ref="BL242" si="2282">IFERROR(BK242/$D242,0)</f>
        <v>0</v>
      </c>
      <c r="BM242" s="251">
        <f>SUM(BM243:BM264)</f>
        <v>0</v>
      </c>
      <c r="BN242" s="473">
        <f t="shared" ref="BN242" si="2283">IFERROR(BM242/$D242,0)</f>
        <v>0</v>
      </c>
      <c r="BO242" s="251">
        <f>SUM(BO243:BO264)</f>
        <v>0</v>
      </c>
      <c r="BP242" s="473">
        <f t="shared" ref="BP242" si="2284">IFERROR(BO242/$D242,0)</f>
        <v>0</v>
      </c>
      <c r="BQ242" s="476">
        <f t="shared" si="1815"/>
        <v>0</v>
      </c>
      <c r="BR242" s="295">
        <f t="shared" si="1976"/>
        <v>0</v>
      </c>
    </row>
    <row r="243" spans="2:70" ht="18" hidden="1" customHeight="1" outlineLevel="2" thickTop="1" thickBot="1">
      <c r="B243" s="208" t="s">
        <v>569</v>
      </c>
      <c r="C243" s="260" t="str">
        <f>IF(VLOOKUP(B243,'Orçamento Detalhado'!$A$11:$I$529,4,)="","",(VLOOKUP(B243,'Orçamento Detalhado'!$A$11:$I$529,4,)))</f>
        <v xml:space="preserve">Tubulação em laje </v>
      </c>
      <c r="D243" s="261" t="str">
        <f>IF(B243="","",VLOOKUP($B243,'Orçamento Detalhado'!$A$11:$J$529,10,))</f>
        <v/>
      </c>
      <c r="E243" s="262">
        <f t="shared" si="1975"/>
        <v>0</v>
      </c>
      <c r="F243" s="478">
        <v>239</v>
      </c>
      <c r="G243" s="263">
        <f t="shared" ref="G243:G261" si="2285">IFERROR($D243*H243,0)</f>
        <v>0</v>
      </c>
      <c r="H243" s="264"/>
      <c r="I243" s="263">
        <f t="shared" ref="I243:I261" si="2286">IFERROR($D243*J243,0)</f>
        <v>0</v>
      </c>
      <c r="J243" s="474"/>
      <c r="K243" s="263">
        <f t="shared" ref="K243:K261" si="2287">IFERROR($D243*L243,0)</f>
        <v>0</v>
      </c>
      <c r="L243" s="474">
        <v>0</v>
      </c>
      <c r="M243" s="263">
        <f t="shared" ref="M243:M261" si="2288">IFERROR($D243*N243,0)</f>
        <v>0</v>
      </c>
      <c r="N243" s="474">
        <v>0</v>
      </c>
      <c r="O243" s="263">
        <f t="shared" ref="O243:O261" si="2289">IFERROR($D243*P243,0)</f>
        <v>0</v>
      </c>
      <c r="P243" s="474">
        <v>0</v>
      </c>
      <c r="Q243" s="263">
        <f t="shared" ref="Q243:Q261" si="2290">IFERROR($D243*R243,0)</f>
        <v>0</v>
      </c>
      <c r="R243" s="474">
        <v>0</v>
      </c>
      <c r="S243" s="263">
        <f t="shared" ref="S243:S261" si="2291">IFERROR($D243*T243,0)</f>
        <v>0</v>
      </c>
      <c r="T243" s="474">
        <v>0</v>
      </c>
      <c r="U243" s="263">
        <f t="shared" ref="U243:U261" si="2292">IFERROR($D243*V243,0)</f>
        <v>0</v>
      </c>
      <c r="V243" s="474">
        <v>0</v>
      </c>
      <c r="W243" s="263">
        <f t="shared" ref="W243:W261" si="2293">IFERROR($D243*X243,0)</f>
        <v>0</v>
      </c>
      <c r="X243" s="474"/>
      <c r="Y243" s="263">
        <f t="shared" ref="Y243:Y261" si="2294">IFERROR($D243*Z243,0)</f>
        <v>0</v>
      </c>
      <c r="Z243" s="474"/>
      <c r="AA243" s="263">
        <f t="shared" ref="AA243:AA261" si="2295">IFERROR($D243*AB243,0)</f>
        <v>0</v>
      </c>
      <c r="AB243" s="474"/>
      <c r="AC243" s="263">
        <f t="shared" ref="AC243:AC261" si="2296">IFERROR($D243*AD243,0)</f>
        <v>0</v>
      </c>
      <c r="AD243" s="474"/>
      <c r="AE243" s="263">
        <f t="shared" ref="AE243:AE261" si="2297">IFERROR($D243*AF243,0)</f>
        <v>0</v>
      </c>
      <c r="AF243" s="474"/>
      <c r="AG243" s="263">
        <f t="shared" ref="AG243:AG261" si="2298">IFERROR($D243*AH243,0)</f>
        <v>0</v>
      </c>
      <c r="AH243" s="474">
        <v>0</v>
      </c>
      <c r="AI243" s="263">
        <f t="shared" ref="AI243:AI261" si="2299">IFERROR($D243*AJ243,0)</f>
        <v>0</v>
      </c>
      <c r="AJ243" s="474">
        <v>0</v>
      </c>
      <c r="AK243" s="263">
        <f t="shared" ref="AK243:AK261" si="2300">IFERROR($D243*AL243,0)</f>
        <v>0</v>
      </c>
      <c r="AL243" s="474">
        <v>0</v>
      </c>
      <c r="AM243" s="263">
        <f t="shared" ref="AM243:AM261" si="2301">IFERROR($D243*AN243,0)</f>
        <v>0</v>
      </c>
      <c r="AN243" s="474">
        <v>0</v>
      </c>
      <c r="AO243" s="263">
        <f t="shared" ref="AO243:AO261" si="2302">IFERROR($D243*AP243,0)</f>
        <v>0</v>
      </c>
      <c r="AP243" s="474">
        <v>0</v>
      </c>
      <c r="AQ243" s="263">
        <f t="shared" ref="AQ243:AQ261" si="2303">IFERROR($D243*AR243,0)</f>
        <v>0</v>
      </c>
      <c r="AR243" s="474">
        <v>0</v>
      </c>
      <c r="AS243" s="263">
        <f t="shared" ref="AS243:AS261" si="2304">IFERROR($D243*AT243,0)</f>
        <v>0</v>
      </c>
      <c r="AT243" s="474">
        <v>0</v>
      </c>
      <c r="AU243" s="263">
        <f t="shared" ref="AU243:AU261" si="2305">IFERROR($D243*AV243,0)</f>
        <v>0</v>
      </c>
      <c r="AV243" s="474">
        <v>0</v>
      </c>
      <c r="AW243" s="263">
        <f t="shared" ref="AW243:AW261" si="2306">IFERROR($D243*AX243,0)</f>
        <v>0</v>
      </c>
      <c r="AX243" s="474">
        <v>0</v>
      </c>
      <c r="AY243" s="263">
        <f t="shared" ref="AY243:AY261" si="2307">IFERROR($D243*AZ243,0)</f>
        <v>0</v>
      </c>
      <c r="AZ243" s="474">
        <v>0</v>
      </c>
      <c r="BA243" s="263">
        <f t="shared" ref="BA243:BA261" si="2308">IFERROR($D243*BB243,0)</f>
        <v>0</v>
      </c>
      <c r="BB243" s="474">
        <v>0</v>
      </c>
      <c r="BC243" s="263">
        <f t="shared" ref="BC243:BC261" si="2309">IFERROR($D243*BD243,0)</f>
        <v>0</v>
      </c>
      <c r="BD243" s="474">
        <v>0</v>
      </c>
      <c r="BE243" s="263">
        <f t="shared" ref="BE243:BE261" si="2310">IFERROR($D243*BF243,0)</f>
        <v>0</v>
      </c>
      <c r="BF243" s="474">
        <v>0</v>
      </c>
      <c r="BG243" s="263">
        <f t="shared" ref="BG243:BG261" si="2311">IFERROR($D243*BH243,0)</f>
        <v>0</v>
      </c>
      <c r="BH243" s="474">
        <v>0</v>
      </c>
      <c r="BI243" s="263">
        <f t="shared" ref="BI243:BI261" si="2312">IFERROR($D243*BJ243,0)</f>
        <v>0</v>
      </c>
      <c r="BJ243" s="474">
        <v>0</v>
      </c>
      <c r="BK243" s="263">
        <f t="shared" ref="BK243:BK261" si="2313">IFERROR($D243*BL243,0)</f>
        <v>0</v>
      </c>
      <c r="BL243" s="474">
        <v>0</v>
      </c>
      <c r="BM243" s="263">
        <f t="shared" ref="BM243:BM261" si="2314">IFERROR($D243*BN243,0)</f>
        <v>0</v>
      </c>
      <c r="BN243" s="474">
        <v>0</v>
      </c>
      <c r="BO243" s="263">
        <f t="shared" ref="BO243:BO261" si="2315">IFERROR($D243*BP243,0)</f>
        <v>0</v>
      </c>
      <c r="BP243" s="474">
        <v>0</v>
      </c>
      <c r="BQ243" s="476">
        <f t="shared" si="1815"/>
        <v>0</v>
      </c>
      <c r="BR243" s="295">
        <f t="shared" si="1976"/>
        <v>0</v>
      </c>
    </row>
    <row r="244" spans="2:70" ht="18" hidden="1" customHeight="1" outlineLevel="2" thickTop="1" thickBot="1">
      <c r="B244" s="208" t="s">
        <v>571</v>
      </c>
      <c r="C244" s="260" t="str">
        <f>IF(VLOOKUP(B244,'Orçamento Detalhado'!$A$11:$I$529,4,)="","",(VLOOKUP(B244,'Orçamento Detalhado'!$A$11:$I$529,4,)))</f>
        <v xml:space="preserve">Caixas em laje </v>
      </c>
      <c r="D244" s="261" t="str">
        <f>IF(B244="","",VLOOKUP($B244,'Orçamento Detalhado'!$A$11:$J$529,10,))</f>
        <v/>
      </c>
      <c r="E244" s="262">
        <f t="shared" si="1975"/>
        <v>0</v>
      </c>
      <c r="F244" s="478">
        <v>240</v>
      </c>
      <c r="G244" s="263">
        <f t="shared" si="2285"/>
        <v>0</v>
      </c>
      <c r="H244" s="264"/>
      <c r="I244" s="263">
        <f t="shared" si="2286"/>
        <v>0</v>
      </c>
      <c r="J244" s="474"/>
      <c r="K244" s="263">
        <f t="shared" si="2287"/>
        <v>0</v>
      </c>
      <c r="L244" s="474">
        <v>0</v>
      </c>
      <c r="M244" s="263">
        <f t="shared" si="2288"/>
        <v>0</v>
      </c>
      <c r="N244" s="474">
        <v>0</v>
      </c>
      <c r="O244" s="263">
        <f t="shared" si="2289"/>
        <v>0</v>
      </c>
      <c r="P244" s="474">
        <v>0</v>
      </c>
      <c r="Q244" s="263">
        <f t="shared" si="2290"/>
        <v>0</v>
      </c>
      <c r="R244" s="474">
        <v>0</v>
      </c>
      <c r="S244" s="263">
        <f t="shared" si="2291"/>
        <v>0</v>
      </c>
      <c r="T244" s="474">
        <v>0</v>
      </c>
      <c r="U244" s="263">
        <f t="shared" si="2292"/>
        <v>0</v>
      </c>
      <c r="V244" s="474">
        <v>0</v>
      </c>
      <c r="W244" s="263">
        <f t="shared" si="2293"/>
        <v>0</v>
      </c>
      <c r="X244" s="474">
        <v>0</v>
      </c>
      <c r="Y244" s="263">
        <f t="shared" si="2294"/>
        <v>0</v>
      </c>
      <c r="Z244" s="474">
        <v>0</v>
      </c>
      <c r="AA244" s="263">
        <f t="shared" si="2295"/>
        <v>0</v>
      </c>
      <c r="AB244" s="474"/>
      <c r="AC244" s="263">
        <f t="shared" si="2296"/>
        <v>0</v>
      </c>
      <c r="AD244" s="474"/>
      <c r="AE244" s="263">
        <f t="shared" si="2297"/>
        <v>0</v>
      </c>
      <c r="AF244" s="474"/>
      <c r="AG244" s="263">
        <f t="shared" si="2298"/>
        <v>0</v>
      </c>
      <c r="AH244" s="474">
        <v>0</v>
      </c>
      <c r="AI244" s="263">
        <f t="shared" si="2299"/>
        <v>0</v>
      </c>
      <c r="AJ244" s="474">
        <v>0</v>
      </c>
      <c r="AK244" s="263">
        <f t="shared" si="2300"/>
        <v>0</v>
      </c>
      <c r="AL244" s="474">
        <v>0</v>
      </c>
      <c r="AM244" s="263">
        <f t="shared" si="2301"/>
        <v>0</v>
      </c>
      <c r="AN244" s="474">
        <v>0</v>
      </c>
      <c r="AO244" s="263">
        <f t="shared" si="2302"/>
        <v>0</v>
      </c>
      <c r="AP244" s="474">
        <v>0</v>
      </c>
      <c r="AQ244" s="263">
        <f t="shared" si="2303"/>
        <v>0</v>
      </c>
      <c r="AR244" s="474">
        <v>0</v>
      </c>
      <c r="AS244" s="263">
        <f t="shared" si="2304"/>
        <v>0</v>
      </c>
      <c r="AT244" s="474">
        <v>0</v>
      </c>
      <c r="AU244" s="263">
        <f t="shared" si="2305"/>
        <v>0</v>
      </c>
      <c r="AV244" s="474">
        <v>0</v>
      </c>
      <c r="AW244" s="263">
        <f t="shared" si="2306"/>
        <v>0</v>
      </c>
      <c r="AX244" s="474">
        <v>0</v>
      </c>
      <c r="AY244" s="263">
        <f t="shared" si="2307"/>
        <v>0</v>
      </c>
      <c r="AZ244" s="474">
        <v>0</v>
      </c>
      <c r="BA244" s="263">
        <f t="shared" si="2308"/>
        <v>0</v>
      </c>
      <c r="BB244" s="474">
        <v>0</v>
      </c>
      <c r="BC244" s="263">
        <f t="shared" si="2309"/>
        <v>0</v>
      </c>
      <c r="BD244" s="474">
        <v>0</v>
      </c>
      <c r="BE244" s="263">
        <f t="shared" si="2310"/>
        <v>0</v>
      </c>
      <c r="BF244" s="474">
        <v>0</v>
      </c>
      <c r="BG244" s="263">
        <f t="shared" si="2311"/>
        <v>0</v>
      </c>
      <c r="BH244" s="474">
        <v>0</v>
      </c>
      <c r="BI244" s="263">
        <f t="shared" si="2312"/>
        <v>0</v>
      </c>
      <c r="BJ244" s="474">
        <v>0</v>
      </c>
      <c r="BK244" s="263">
        <f t="shared" si="2313"/>
        <v>0</v>
      </c>
      <c r="BL244" s="474">
        <v>0</v>
      </c>
      <c r="BM244" s="263">
        <f t="shared" si="2314"/>
        <v>0</v>
      </c>
      <c r="BN244" s="474">
        <v>0</v>
      </c>
      <c r="BO244" s="263">
        <f t="shared" si="2315"/>
        <v>0</v>
      </c>
      <c r="BP244" s="474">
        <v>0</v>
      </c>
      <c r="BQ244" s="476">
        <f t="shared" si="1815"/>
        <v>0</v>
      </c>
      <c r="BR244" s="295">
        <f t="shared" si="1976"/>
        <v>0</v>
      </c>
    </row>
    <row r="245" spans="2:70" ht="18" hidden="1" customHeight="1" outlineLevel="2" thickTop="1" thickBot="1">
      <c r="B245" s="208" t="s">
        <v>573</v>
      </c>
      <c r="C245" s="260" t="str">
        <f>IF(VLOOKUP(B245,'Orçamento Detalhado'!$A$11:$I$529,4,)="","",(VLOOKUP(B245,'Orçamento Detalhado'!$A$11:$I$529,4,)))</f>
        <v xml:space="preserve">Tubulação nas Alvenarias </v>
      </c>
      <c r="D245" s="261" t="str">
        <f>IF(B245="","",VLOOKUP($B245,'Orçamento Detalhado'!$A$11:$J$529,10,))</f>
        <v/>
      </c>
      <c r="E245" s="262">
        <f t="shared" si="1975"/>
        <v>0</v>
      </c>
      <c r="F245" s="478">
        <v>241</v>
      </c>
      <c r="G245" s="263">
        <f t="shared" si="2285"/>
        <v>0</v>
      </c>
      <c r="H245" s="264"/>
      <c r="I245" s="263">
        <f t="shared" si="2286"/>
        <v>0</v>
      </c>
      <c r="J245" s="474"/>
      <c r="K245" s="263">
        <f t="shared" si="2287"/>
        <v>0</v>
      </c>
      <c r="L245" s="474">
        <v>0</v>
      </c>
      <c r="M245" s="263">
        <f t="shared" si="2288"/>
        <v>0</v>
      </c>
      <c r="N245" s="474">
        <v>0</v>
      </c>
      <c r="O245" s="263">
        <f t="shared" si="2289"/>
        <v>0</v>
      </c>
      <c r="P245" s="474">
        <v>0</v>
      </c>
      <c r="Q245" s="263">
        <f t="shared" si="2290"/>
        <v>0</v>
      </c>
      <c r="R245" s="474">
        <v>0</v>
      </c>
      <c r="S245" s="263">
        <f t="shared" si="2291"/>
        <v>0</v>
      </c>
      <c r="T245" s="474">
        <v>0</v>
      </c>
      <c r="U245" s="263">
        <f t="shared" si="2292"/>
        <v>0</v>
      </c>
      <c r="V245" s="474">
        <v>0</v>
      </c>
      <c r="W245" s="263">
        <f t="shared" si="2293"/>
        <v>0</v>
      </c>
      <c r="X245" s="474">
        <v>0</v>
      </c>
      <c r="Y245" s="263">
        <f t="shared" si="2294"/>
        <v>0</v>
      </c>
      <c r="Z245" s="474">
        <v>0</v>
      </c>
      <c r="AA245" s="263">
        <f t="shared" si="2295"/>
        <v>0</v>
      </c>
      <c r="AB245" s="474"/>
      <c r="AC245" s="263">
        <f t="shared" si="2296"/>
        <v>0</v>
      </c>
      <c r="AD245" s="474"/>
      <c r="AE245" s="263">
        <f t="shared" si="2297"/>
        <v>0</v>
      </c>
      <c r="AF245" s="474"/>
      <c r="AG245" s="263">
        <f t="shared" si="2298"/>
        <v>0</v>
      </c>
      <c r="AH245" s="474"/>
      <c r="AI245" s="263">
        <f t="shared" si="2299"/>
        <v>0</v>
      </c>
      <c r="AJ245" s="474">
        <v>0</v>
      </c>
      <c r="AK245" s="263">
        <f t="shared" si="2300"/>
        <v>0</v>
      </c>
      <c r="AL245" s="474">
        <v>0</v>
      </c>
      <c r="AM245" s="263">
        <f t="shared" si="2301"/>
        <v>0</v>
      </c>
      <c r="AN245" s="474">
        <v>0</v>
      </c>
      <c r="AO245" s="263">
        <f t="shared" si="2302"/>
        <v>0</v>
      </c>
      <c r="AP245" s="474">
        <v>0</v>
      </c>
      <c r="AQ245" s="263">
        <f t="shared" si="2303"/>
        <v>0</v>
      </c>
      <c r="AR245" s="474">
        <v>0</v>
      </c>
      <c r="AS245" s="263">
        <f t="shared" si="2304"/>
        <v>0</v>
      </c>
      <c r="AT245" s="474">
        <v>0</v>
      </c>
      <c r="AU245" s="263">
        <f t="shared" si="2305"/>
        <v>0</v>
      </c>
      <c r="AV245" s="474">
        <v>0</v>
      </c>
      <c r="AW245" s="263">
        <f t="shared" si="2306"/>
        <v>0</v>
      </c>
      <c r="AX245" s="474">
        <v>0</v>
      </c>
      <c r="AY245" s="263">
        <f t="shared" si="2307"/>
        <v>0</v>
      </c>
      <c r="AZ245" s="474">
        <v>0</v>
      </c>
      <c r="BA245" s="263">
        <f t="shared" si="2308"/>
        <v>0</v>
      </c>
      <c r="BB245" s="474">
        <v>0</v>
      </c>
      <c r="BC245" s="263">
        <f t="shared" si="2309"/>
        <v>0</v>
      </c>
      <c r="BD245" s="474">
        <v>0</v>
      </c>
      <c r="BE245" s="263">
        <f t="shared" si="2310"/>
        <v>0</v>
      </c>
      <c r="BF245" s="474">
        <v>0</v>
      </c>
      <c r="BG245" s="263">
        <f t="shared" si="2311"/>
        <v>0</v>
      </c>
      <c r="BH245" s="474">
        <v>0</v>
      </c>
      <c r="BI245" s="263">
        <f t="shared" si="2312"/>
        <v>0</v>
      </c>
      <c r="BJ245" s="474">
        <v>0</v>
      </c>
      <c r="BK245" s="263">
        <f t="shared" si="2313"/>
        <v>0</v>
      </c>
      <c r="BL245" s="474">
        <v>0</v>
      </c>
      <c r="BM245" s="263">
        <f t="shared" si="2314"/>
        <v>0</v>
      </c>
      <c r="BN245" s="474">
        <v>0</v>
      </c>
      <c r="BO245" s="263">
        <f t="shared" si="2315"/>
        <v>0</v>
      </c>
      <c r="BP245" s="474">
        <v>0</v>
      </c>
      <c r="BQ245" s="476">
        <f t="shared" si="1815"/>
        <v>0</v>
      </c>
      <c r="BR245" s="295">
        <f t="shared" si="1976"/>
        <v>0</v>
      </c>
    </row>
    <row r="246" spans="2:70" ht="18" hidden="1" customHeight="1" outlineLevel="2" thickTop="1" thickBot="1">
      <c r="B246" s="208" t="s">
        <v>575</v>
      </c>
      <c r="C246" s="260" t="str">
        <f>IF(VLOOKUP(B246,'Orçamento Detalhado'!$A$11:$I$529,4,)="","",(VLOOKUP(B246,'Orçamento Detalhado'!$A$11:$I$529,4,)))</f>
        <v xml:space="preserve">Caixas nas Alvenarias </v>
      </c>
      <c r="D246" s="261" t="str">
        <f>IF(B246="","",VLOOKUP($B246,'Orçamento Detalhado'!$A$11:$J$529,10,))</f>
        <v/>
      </c>
      <c r="E246" s="262">
        <f t="shared" si="1975"/>
        <v>0</v>
      </c>
      <c r="F246" s="478">
        <v>242</v>
      </c>
      <c r="G246" s="263">
        <f t="shared" si="2285"/>
        <v>0</v>
      </c>
      <c r="H246" s="264"/>
      <c r="I246" s="263">
        <f t="shared" si="2286"/>
        <v>0</v>
      </c>
      <c r="J246" s="474"/>
      <c r="K246" s="263">
        <f t="shared" si="2287"/>
        <v>0</v>
      </c>
      <c r="L246" s="474">
        <v>0</v>
      </c>
      <c r="M246" s="263">
        <f t="shared" si="2288"/>
        <v>0</v>
      </c>
      <c r="N246" s="474">
        <v>0</v>
      </c>
      <c r="O246" s="263">
        <f t="shared" si="2289"/>
        <v>0</v>
      </c>
      <c r="P246" s="474">
        <v>0</v>
      </c>
      <c r="Q246" s="263">
        <f t="shared" si="2290"/>
        <v>0</v>
      </c>
      <c r="R246" s="474">
        <v>0</v>
      </c>
      <c r="S246" s="263">
        <f t="shared" si="2291"/>
        <v>0</v>
      </c>
      <c r="T246" s="474">
        <v>0</v>
      </c>
      <c r="U246" s="263">
        <f t="shared" si="2292"/>
        <v>0</v>
      </c>
      <c r="V246" s="474">
        <v>0</v>
      </c>
      <c r="W246" s="263">
        <f t="shared" si="2293"/>
        <v>0</v>
      </c>
      <c r="X246" s="474">
        <v>0</v>
      </c>
      <c r="Y246" s="263">
        <f t="shared" si="2294"/>
        <v>0</v>
      </c>
      <c r="Z246" s="474">
        <v>0</v>
      </c>
      <c r="AA246" s="263">
        <f t="shared" si="2295"/>
        <v>0</v>
      </c>
      <c r="AB246" s="474"/>
      <c r="AC246" s="263">
        <f t="shared" si="2296"/>
        <v>0</v>
      </c>
      <c r="AD246" s="474"/>
      <c r="AE246" s="263">
        <f t="shared" si="2297"/>
        <v>0</v>
      </c>
      <c r="AF246" s="474"/>
      <c r="AG246" s="263">
        <f t="shared" si="2298"/>
        <v>0</v>
      </c>
      <c r="AH246" s="474"/>
      <c r="AI246" s="263">
        <f t="shared" si="2299"/>
        <v>0</v>
      </c>
      <c r="AJ246" s="474">
        <v>0</v>
      </c>
      <c r="AK246" s="263">
        <f t="shared" si="2300"/>
        <v>0</v>
      </c>
      <c r="AL246" s="474">
        <v>0</v>
      </c>
      <c r="AM246" s="263">
        <f t="shared" si="2301"/>
        <v>0</v>
      </c>
      <c r="AN246" s="474">
        <v>0</v>
      </c>
      <c r="AO246" s="263">
        <f t="shared" si="2302"/>
        <v>0</v>
      </c>
      <c r="AP246" s="474">
        <v>0</v>
      </c>
      <c r="AQ246" s="263">
        <f t="shared" si="2303"/>
        <v>0</v>
      </c>
      <c r="AR246" s="474">
        <v>0</v>
      </c>
      <c r="AS246" s="263">
        <f t="shared" si="2304"/>
        <v>0</v>
      </c>
      <c r="AT246" s="474">
        <v>0</v>
      </c>
      <c r="AU246" s="263">
        <f t="shared" si="2305"/>
        <v>0</v>
      </c>
      <c r="AV246" s="474">
        <v>0</v>
      </c>
      <c r="AW246" s="263">
        <f t="shared" si="2306"/>
        <v>0</v>
      </c>
      <c r="AX246" s="474">
        <v>0</v>
      </c>
      <c r="AY246" s="263">
        <f t="shared" si="2307"/>
        <v>0</v>
      </c>
      <c r="AZ246" s="474">
        <v>0</v>
      </c>
      <c r="BA246" s="263">
        <f t="shared" si="2308"/>
        <v>0</v>
      </c>
      <c r="BB246" s="474">
        <v>0</v>
      </c>
      <c r="BC246" s="263">
        <f t="shared" si="2309"/>
        <v>0</v>
      </c>
      <c r="BD246" s="474">
        <v>0</v>
      </c>
      <c r="BE246" s="263">
        <f t="shared" si="2310"/>
        <v>0</v>
      </c>
      <c r="BF246" s="474">
        <v>0</v>
      </c>
      <c r="BG246" s="263">
        <f t="shared" si="2311"/>
        <v>0</v>
      </c>
      <c r="BH246" s="474">
        <v>0</v>
      </c>
      <c r="BI246" s="263">
        <f t="shared" si="2312"/>
        <v>0</v>
      </c>
      <c r="BJ246" s="474">
        <v>0</v>
      </c>
      <c r="BK246" s="263">
        <f t="shared" si="2313"/>
        <v>0</v>
      </c>
      <c r="BL246" s="474">
        <v>0</v>
      </c>
      <c r="BM246" s="263">
        <f t="shared" si="2314"/>
        <v>0</v>
      </c>
      <c r="BN246" s="474">
        <v>0</v>
      </c>
      <c r="BO246" s="263">
        <f t="shared" si="2315"/>
        <v>0</v>
      </c>
      <c r="BP246" s="474">
        <v>0</v>
      </c>
      <c r="BQ246" s="476">
        <f t="shared" si="1815"/>
        <v>0</v>
      </c>
      <c r="BR246" s="295">
        <f t="shared" si="1976"/>
        <v>0</v>
      </c>
    </row>
    <row r="247" spans="2:70" ht="18" hidden="1" customHeight="1" outlineLevel="2" thickTop="1" thickBot="1">
      <c r="B247" s="208" t="s">
        <v>577</v>
      </c>
      <c r="C247" s="260" t="str">
        <f>IF(VLOOKUP(B247,'Orçamento Detalhado'!$A$11:$I$529,4,)="","",(VLOOKUP(B247,'Orçamento Detalhado'!$A$11:$I$529,4,)))</f>
        <v>Prumadas gerais</v>
      </c>
      <c r="D247" s="261" t="str">
        <f>IF(B247="","",VLOOKUP($B247,'Orçamento Detalhado'!$A$11:$J$529,10,))</f>
        <v/>
      </c>
      <c r="E247" s="262">
        <f t="shared" si="1975"/>
        <v>0</v>
      </c>
      <c r="F247" s="478">
        <v>243</v>
      </c>
      <c r="G247" s="263">
        <f t="shared" si="2285"/>
        <v>0</v>
      </c>
      <c r="H247" s="264"/>
      <c r="I247" s="263">
        <f t="shared" si="2286"/>
        <v>0</v>
      </c>
      <c r="J247" s="474"/>
      <c r="K247" s="263">
        <f t="shared" si="2287"/>
        <v>0</v>
      </c>
      <c r="L247" s="474">
        <v>0</v>
      </c>
      <c r="M247" s="263">
        <f t="shared" si="2288"/>
        <v>0</v>
      </c>
      <c r="N247" s="474">
        <v>0</v>
      </c>
      <c r="O247" s="263">
        <f t="shared" si="2289"/>
        <v>0</v>
      </c>
      <c r="P247" s="474">
        <v>0</v>
      </c>
      <c r="Q247" s="263">
        <f t="shared" si="2290"/>
        <v>0</v>
      </c>
      <c r="R247" s="474">
        <v>0</v>
      </c>
      <c r="S247" s="263">
        <f t="shared" si="2291"/>
        <v>0</v>
      </c>
      <c r="T247" s="474">
        <v>0</v>
      </c>
      <c r="U247" s="263">
        <f t="shared" si="2292"/>
        <v>0</v>
      </c>
      <c r="V247" s="474">
        <v>0</v>
      </c>
      <c r="W247" s="263">
        <f t="shared" si="2293"/>
        <v>0</v>
      </c>
      <c r="X247" s="474">
        <v>0</v>
      </c>
      <c r="Y247" s="263">
        <f t="shared" si="2294"/>
        <v>0</v>
      </c>
      <c r="Z247" s="474">
        <v>0</v>
      </c>
      <c r="AA247" s="263">
        <f t="shared" si="2295"/>
        <v>0</v>
      </c>
      <c r="AB247" s="474"/>
      <c r="AC247" s="263">
        <f t="shared" si="2296"/>
        <v>0</v>
      </c>
      <c r="AD247" s="474"/>
      <c r="AE247" s="263">
        <f t="shared" si="2297"/>
        <v>0</v>
      </c>
      <c r="AF247" s="474"/>
      <c r="AG247" s="263">
        <f t="shared" si="2298"/>
        <v>0</v>
      </c>
      <c r="AH247" s="474"/>
      <c r="AI247" s="263">
        <f t="shared" si="2299"/>
        <v>0</v>
      </c>
      <c r="AJ247" s="474">
        <v>0</v>
      </c>
      <c r="AK247" s="263">
        <f t="shared" si="2300"/>
        <v>0</v>
      </c>
      <c r="AL247" s="474">
        <v>0</v>
      </c>
      <c r="AM247" s="263">
        <f t="shared" si="2301"/>
        <v>0</v>
      </c>
      <c r="AN247" s="474">
        <v>0</v>
      </c>
      <c r="AO247" s="263">
        <f t="shared" si="2302"/>
        <v>0</v>
      </c>
      <c r="AP247" s="474">
        <v>0</v>
      </c>
      <c r="AQ247" s="263">
        <f t="shared" si="2303"/>
        <v>0</v>
      </c>
      <c r="AR247" s="474">
        <v>0</v>
      </c>
      <c r="AS247" s="263">
        <f t="shared" si="2304"/>
        <v>0</v>
      </c>
      <c r="AT247" s="474">
        <v>0</v>
      </c>
      <c r="AU247" s="263">
        <f t="shared" si="2305"/>
        <v>0</v>
      </c>
      <c r="AV247" s="474">
        <v>0</v>
      </c>
      <c r="AW247" s="263">
        <f t="shared" si="2306"/>
        <v>0</v>
      </c>
      <c r="AX247" s="474">
        <v>0</v>
      </c>
      <c r="AY247" s="263">
        <f t="shared" si="2307"/>
        <v>0</v>
      </c>
      <c r="AZ247" s="474">
        <v>0</v>
      </c>
      <c r="BA247" s="263">
        <f t="shared" si="2308"/>
        <v>0</v>
      </c>
      <c r="BB247" s="474">
        <v>0</v>
      </c>
      <c r="BC247" s="263">
        <f t="shared" si="2309"/>
        <v>0</v>
      </c>
      <c r="BD247" s="474">
        <v>0</v>
      </c>
      <c r="BE247" s="263">
        <f t="shared" si="2310"/>
        <v>0</v>
      </c>
      <c r="BF247" s="474">
        <v>0</v>
      </c>
      <c r="BG247" s="263">
        <f t="shared" si="2311"/>
        <v>0</v>
      </c>
      <c r="BH247" s="474">
        <v>0</v>
      </c>
      <c r="BI247" s="263">
        <f t="shared" si="2312"/>
        <v>0</v>
      </c>
      <c r="BJ247" s="474">
        <v>0</v>
      </c>
      <c r="BK247" s="263">
        <f t="shared" si="2313"/>
        <v>0</v>
      </c>
      <c r="BL247" s="474">
        <v>0</v>
      </c>
      <c r="BM247" s="263">
        <f t="shared" si="2314"/>
        <v>0</v>
      </c>
      <c r="BN247" s="474">
        <v>0</v>
      </c>
      <c r="BO247" s="263">
        <f t="shared" si="2315"/>
        <v>0</v>
      </c>
      <c r="BP247" s="474">
        <v>0</v>
      </c>
      <c r="BQ247" s="476">
        <f t="shared" si="1815"/>
        <v>0</v>
      </c>
      <c r="BR247" s="295">
        <f t="shared" si="1976"/>
        <v>0</v>
      </c>
    </row>
    <row r="248" spans="2:70" ht="18" hidden="1" customHeight="1" outlineLevel="2" thickTop="1" thickBot="1">
      <c r="B248" s="208" t="s">
        <v>579</v>
      </c>
      <c r="C248" s="260" t="str">
        <f>IF(VLOOKUP(B248,'Orçamento Detalhado'!$A$11:$I$529,4,)="","",(VLOOKUP(B248,'Orçamento Detalhado'!$A$11:$I$529,4,)))</f>
        <v>Fiação áreas privativas</v>
      </c>
      <c r="D248" s="261" t="str">
        <f>IF(B248="","",VLOOKUP($B248,'Orçamento Detalhado'!$A$11:$J$529,10,))</f>
        <v/>
      </c>
      <c r="E248" s="262">
        <f t="shared" si="1975"/>
        <v>0</v>
      </c>
      <c r="F248" s="478">
        <v>244</v>
      </c>
      <c r="G248" s="263">
        <f t="shared" si="2285"/>
        <v>0</v>
      </c>
      <c r="H248" s="264"/>
      <c r="I248" s="263">
        <f t="shared" si="2286"/>
        <v>0</v>
      </c>
      <c r="J248" s="474"/>
      <c r="K248" s="263">
        <f t="shared" si="2287"/>
        <v>0</v>
      </c>
      <c r="L248" s="474">
        <v>0</v>
      </c>
      <c r="M248" s="263">
        <f t="shared" si="2288"/>
        <v>0</v>
      </c>
      <c r="N248" s="474">
        <v>0</v>
      </c>
      <c r="O248" s="263">
        <f t="shared" si="2289"/>
        <v>0</v>
      </c>
      <c r="P248" s="474">
        <v>0</v>
      </c>
      <c r="Q248" s="263">
        <f t="shared" si="2290"/>
        <v>0</v>
      </c>
      <c r="R248" s="474">
        <v>0</v>
      </c>
      <c r="S248" s="263">
        <f t="shared" si="2291"/>
        <v>0</v>
      </c>
      <c r="T248" s="474">
        <v>0</v>
      </c>
      <c r="U248" s="263">
        <f t="shared" si="2292"/>
        <v>0</v>
      </c>
      <c r="V248" s="474">
        <v>0</v>
      </c>
      <c r="W248" s="263">
        <f t="shared" si="2293"/>
        <v>0</v>
      </c>
      <c r="X248" s="474"/>
      <c r="Y248" s="263">
        <f t="shared" si="2294"/>
        <v>0</v>
      </c>
      <c r="Z248" s="474"/>
      <c r="AA248" s="263">
        <f t="shared" si="2295"/>
        <v>0</v>
      </c>
      <c r="AB248" s="474"/>
      <c r="AC248" s="263">
        <f t="shared" si="2296"/>
        <v>0</v>
      </c>
      <c r="AD248" s="474"/>
      <c r="AE248" s="263">
        <f t="shared" si="2297"/>
        <v>0</v>
      </c>
      <c r="AF248" s="474"/>
      <c r="AG248" s="263">
        <f t="shared" si="2298"/>
        <v>0</v>
      </c>
      <c r="AH248" s="474"/>
      <c r="AI248" s="263">
        <f t="shared" si="2299"/>
        <v>0</v>
      </c>
      <c r="AJ248" s="474">
        <v>0</v>
      </c>
      <c r="AK248" s="263">
        <f t="shared" si="2300"/>
        <v>0</v>
      </c>
      <c r="AL248" s="474">
        <v>0</v>
      </c>
      <c r="AM248" s="263">
        <f t="shared" si="2301"/>
        <v>0</v>
      </c>
      <c r="AN248" s="474">
        <v>0</v>
      </c>
      <c r="AO248" s="263">
        <f t="shared" si="2302"/>
        <v>0</v>
      </c>
      <c r="AP248" s="474">
        <v>0</v>
      </c>
      <c r="AQ248" s="263">
        <f t="shared" si="2303"/>
        <v>0</v>
      </c>
      <c r="AR248" s="474">
        <v>0</v>
      </c>
      <c r="AS248" s="263">
        <f t="shared" si="2304"/>
        <v>0</v>
      </c>
      <c r="AT248" s="474">
        <v>0</v>
      </c>
      <c r="AU248" s="263">
        <f t="shared" si="2305"/>
        <v>0</v>
      </c>
      <c r="AV248" s="474">
        <v>0</v>
      </c>
      <c r="AW248" s="263">
        <f t="shared" si="2306"/>
        <v>0</v>
      </c>
      <c r="AX248" s="474">
        <v>0</v>
      </c>
      <c r="AY248" s="263">
        <f t="shared" si="2307"/>
        <v>0</v>
      </c>
      <c r="AZ248" s="474">
        <v>0</v>
      </c>
      <c r="BA248" s="263">
        <f t="shared" si="2308"/>
        <v>0</v>
      </c>
      <c r="BB248" s="474">
        <v>0</v>
      </c>
      <c r="BC248" s="263">
        <f t="shared" si="2309"/>
        <v>0</v>
      </c>
      <c r="BD248" s="474">
        <v>0</v>
      </c>
      <c r="BE248" s="263">
        <f t="shared" si="2310"/>
        <v>0</v>
      </c>
      <c r="BF248" s="474">
        <v>0</v>
      </c>
      <c r="BG248" s="263">
        <f t="shared" si="2311"/>
        <v>0</v>
      </c>
      <c r="BH248" s="474">
        <v>0</v>
      </c>
      <c r="BI248" s="263">
        <f t="shared" si="2312"/>
        <v>0</v>
      </c>
      <c r="BJ248" s="474">
        <v>0</v>
      </c>
      <c r="BK248" s="263">
        <f t="shared" si="2313"/>
        <v>0</v>
      </c>
      <c r="BL248" s="474">
        <v>0</v>
      </c>
      <c r="BM248" s="263">
        <f t="shared" si="2314"/>
        <v>0</v>
      </c>
      <c r="BN248" s="474">
        <v>0</v>
      </c>
      <c r="BO248" s="263">
        <f t="shared" si="2315"/>
        <v>0</v>
      </c>
      <c r="BP248" s="474">
        <v>0</v>
      </c>
      <c r="BQ248" s="476">
        <f t="shared" si="1815"/>
        <v>0</v>
      </c>
      <c r="BR248" s="295">
        <f t="shared" si="1976"/>
        <v>0</v>
      </c>
    </row>
    <row r="249" spans="2:70" ht="18" hidden="1" customHeight="1" outlineLevel="2" thickTop="1" thickBot="1">
      <c r="B249" s="208" t="s">
        <v>581</v>
      </c>
      <c r="C249" s="260" t="str">
        <f>IF(VLOOKUP(B249,'Orçamento Detalhado'!$A$11:$I$529,4,)="","",(VLOOKUP(B249,'Orçamento Detalhado'!$A$11:$I$529,4,)))</f>
        <v>Fiação prumadas/áreas comuns</v>
      </c>
      <c r="D249" s="261" t="str">
        <f>IF(B249="","",VLOOKUP($B249,'Orçamento Detalhado'!$A$11:$J$529,10,))</f>
        <v/>
      </c>
      <c r="E249" s="262">
        <f t="shared" si="1975"/>
        <v>0</v>
      </c>
      <c r="F249" s="478">
        <v>245</v>
      </c>
      <c r="G249" s="263">
        <f t="shared" si="2285"/>
        <v>0</v>
      </c>
      <c r="H249" s="264"/>
      <c r="I249" s="263">
        <f t="shared" si="2286"/>
        <v>0</v>
      </c>
      <c r="J249" s="474"/>
      <c r="K249" s="263">
        <f t="shared" si="2287"/>
        <v>0</v>
      </c>
      <c r="L249" s="474">
        <v>0</v>
      </c>
      <c r="M249" s="263">
        <f t="shared" si="2288"/>
        <v>0</v>
      </c>
      <c r="N249" s="474">
        <v>0</v>
      </c>
      <c r="O249" s="263">
        <f t="shared" si="2289"/>
        <v>0</v>
      </c>
      <c r="P249" s="474">
        <v>0</v>
      </c>
      <c r="Q249" s="263">
        <f t="shared" si="2290"/>
        <v>0</v>
      </c>
      <c r="R249" s="474">
        <v>0</v>
      </c>
      <c r="S249" s="263">
        <f t="shared" si="2291"/>
        <v>0</v>
      </c>
      <c r="T249" s="474">
        <v>0</v>
      </c>
      <c r="U249" s="263">
        <f t="shared" si="2292"/>
        <v>0</v>
      </c>
      <c r="V249" s="474">
        <v>0</v>
      </c>
      <c r="W249" s="263">
        <f t="shared" si="2293"/>
        <v>0</v>
      </c>
      <c r="X249" s="474">
        <v>0</v>
      </c>
      <c r="Y249" s="263">
        <f t="shared" si="2294"/>
        <v>0</v>
      </c>
      <c r="Z249" s="474">
        <v>0</v>
      </c>
      <c r="AA249" s="263">
        <f t="shared" si="2295"/>
        <v>0</v>
      </c>
      <c r="AB249" s="474"/>
      <c r="AC249" s="263">
        <f t="shared" si="2296"/>
        <v>0</v>
      </c>
      <c r="AD249" s="474"/>
      <c r="AE249" s="263">
        <f t="shared" si="2297"/>
        <v>0</v>
      </c>
      <c r="AF249" s="474"/>
      <c r="AG249" s="263">
        <f t="shared" si="2298"/>
        <v>0</v>
      </c>
      <c r="AH249" s="474"/>
      <c r="AI249" s="263">
        <f t="shared" si="2299"/>
        <v>0</v>
      </c>
      <c r="AJ249" s="474"/>
      <c r="AK249" s="263">
        <f t="shared" si="2300"/>
        <v>0</v>
      </c>
      <c r="AL249" s="474"/>
      <c r="AM249" s="263">
        <f t="shared" si="2301"/>
        <v>0</v>
      </c>
      <c r="AN249" s="474">
        <v>0</v>
      </c>
      <c r="AO249" s="263">
        <f t="shared" si="2302"/>
        <v>0</v>
      </c>
      <c r="AP249" s="474">
        <v>0</v>
      </c>
      <c r="AQ249" s="263">
        <f t="shared" si="2303"/>
        <v>0</v>
      </c>
      <c r="AR249" s="474">
        <v>0</v>
      </c>
      <c r="AS249" s="263">
        <f t="shared" si="2304"/>
        <v>0</v>
      </c>
      <c r="AT249" s="474">
        <v>0</v>
      </c>
      <c r="AU249" s="263">
        <f t="shared" si="2305"/>
        <v>0</v>
      </c>
      <c r="AV249" s="474">
        <v>0</v>
      </c>
      <c r="AW249" s="263">
        <f t="shared" si="2306"/>
        <v>0</v>
      </c>
      <c r="AX249" s="474">
        <v>0</v>
      </c>
      <c r="AY249" s="263">
        <f t="shared" si="2307"/>
        <v>0</v>
      </c>
      <c r="AZ249" s="474">
        <v>0</v>
      </c>
      <c r="BA249" s="263">
        <f t="shared" si="2308"/>
        <v>0</v>
      </c>
      <c r="BB249" s="474">
        <v>0</v>
      </c>
      <c r="BC249" s="263">
        <f t="shared" si="2309"/>
        <v>0</v>
      </c>
      <c r="BD249" s="474">
        <v>0</v>
      </c>
      <c r="BE249" s="263">
        <f t="shared" si="2310"/>
        <v>0</v>
      </c>
      <c r="BF249" s="474">
        <v>0</v>
      </c>
      <c r="BG249" s="263">
        <f t="shared" si="2311"/>
        <v>0</v>
      </c>
      <c r="BH249" s="474">
        <v>0</v>
      </c>
      <c r="BI249" s="263">
        <f t="shared" si="2312"/>
        <v>0</v>
      </c>
      <c r="BJ249" s="474">
        <v>0</v>
      </c>
      <c r="BK249" s="263">
        <f t="shared" si="2313"/>
        <v>0</v>
      </c>
      <c r="BL249" s="474">
        <v>0</v>
      </c>
      <c r="BM249" s="263">
        <f t="shared" si="2314"/>
        <v>0</v>
      </c>
      <c r="BN249" s="474">
        <v>0</v>
      </c>
      <c r="BO249" s="263">
        <f t="shared" si="2315"/>
        <v>0</v>
      </c>
      <c r="BP249" s="474">
        <v>0</v>
      </c>
      <c r="BQ249" s="476">
        <f t="shared" si="1815"/>
        <v>0</v>
      </c>
      <c r="BR249" s="295">
        <f t="shared" si="1976"/>
        <v>0</v>
      </c>
    </row>
    <row r="250" spans="2:70" ht="18" hidden="1" customHeight="1" outlineLevel="2" thickTop="1" thickBot="1">
      <c r="B250" s="208" t="s">
        <v>583</v>
      </c>
      <c r="C250" s="260" t="str">
        <f>IF(VLOOKUP(B250,'Orçamento Detalhado'!$A$11:$I$529,4,)="","",(VLOOKUP(B250,'Orçamento Detalhado'!$A$11:$I$529,4,)))</f>
        <v>Quadros de distribuição</v>
      </c>
      <c r="D250" s="261" t="str">
        <f>IF(B250="","",VLOOKUP($B250,'Orçamento Detalhado'!$A$11:$J$529,10,))</f>
        <v/>
      </c>
      <c r="E250" s="262">
        <f t="shared" si="1975"/>
        <v>0</v>
      </c>
      <c r="F250" s="478">
        <v>246</v>
      </c>
      <c r="G250" s="263">
        <f t="shared" si="2285"/>
        <v>0</v>
      </c>
      <c r="H250" s="264"/>
      <c r="I250" s="263">
        <f t="shared" si="2286"/>
        <v>0</v>
      </c>
      <c r="J250" s="474"/>
      <c r="K250" s="263">
        <f t="shared" si="2287"/>
        <v>0</v>
      </c>
      <c r="L250" s="474">
        <v>0</v>
      </c>
      <c r="M250" s="263">
        <f t="shared" si="2288"/>
        <v>0</v>
      </c>
      <c r="N250" s="474">
        <v>0</v>
      </c>
      <c r="O250" s="263">
        <f t="shared" si="2289"/>
        <v>0</v>
      </c>
      <c r="P250" s="474">
        <v>0</v>
      </c>
      <c r="Q250" s="263">
        <f t="shared" si="2290"/>
        <v>0</v>
      </c>
      <c r="R250" s="474">
        <v>0</v>
      </c>
      <c r="S250" s="263">
        <f t="shared" si="2291"/>
        <v>0</v>
      </c>
      <c r="T250" s="474">
        <v>0</v>
      </c>
      <c r="U250" s="263">
        <f t="shared" si="2292"/>
        <v>0</v>
      </c>
      <c r="V250" s="474">
        <v>0</v>
      </c>
      <c r="W250" s="263">
        <f t="shared" si="2293"/>
        <v>0</v>
      </c>
      <c r="X250" s="474"/>
      <c r="Y250" s="263">
        <f t="shared" si="2294"/>
        <v>0</v>
      </c>
      <c r="Z250" s="474"/>
      <c r="AA250" s="263">
        <f t="shared" si="2295"/>
        <v>0</v>
      </c>
      <c r="AB250" s="474"/>
      <c r="AC250" s="263">
        <f t="shared" si="2296"/>
        <v>0</v>
      </c>
      <c r="AD250" s="474"/>
      <c r="AE250" s="263">
        <f t="shared" si="2297"/>
        <v>0</v>
      </c>
      <c r="AF250" s="474"/>
      <c r="AG250" s="263">
        <f t="shared" si="2298"/>
        <v>0</v>
      </c>
      <c r="AH250" s="474"/>
      <c r="AI250" s="263">
        <f t="shared" si="2299"/>
        <v>0</v>
      </c>
      <c r="AJ250" s="474"/>
      <c r="AK250" s="263">
        <f t="shared" si="2300"/>
        <v>0</v>
      </c>
      <c r="AL250" s="474"/>
      <c r="AM250" s="263">
        <f t="shared" si="2301"/>
        <v>0</v>
      </c>
      <c r="AN250" s="474">
        <v>0</v>
      </c>
      <c r="AO250" s="263">
        <f t="shared" si="2302"/>
        <v>0</v>
      </c>
      <c r="AP250" s="474">
        <v>0</v>
      </c>
      <c r="AQ250" s="263">
        <f t="shared" si="2303"/>
        <v>0</v>
      </c>
      <c r="AR250" s="474">
        <v>0</v>
      </c>
      <c r="AS250" s="263">
        <f t="shared" si="2304"/>
        <v>0</v>
      </c>
      <c r="AT250" s="474">
        <v>0</v>
      </c>
      <c r="AU250" s="263">
        <f t="shared" si="2305"/>
        <v>0</v>
      </c>
      <c r="AV250" s="474">
        <v>0</v>
      </c>
      <c r="AW250" s="263">
        <f t="shared" si="2306"/>
        <v>0</v>
      </c>
      <c r="AX250" s="474">
        <v>0</v>
      </c>
      <c r="AY250" s="263">
        <f t="shared" si="2307"/>
        <v>0</v>
      </c>
      <c r="AZ250" s="474">
        <v>0</v>
      </c>
      <c r="BA250" s="263">
        <f t="shared" si="2308"/>
        <v>0</v>
      </c>
      <c r="BB250" s="474">
        <v>0</v>
      </c>
      <c r="BC250" s="263">
        <f t="shared" si="2309"/>
        <v>0</v>
      </c>
      <c r="BD250" s="474">
        <v>0</v>
      </c>
      <c r="BE250" s="263">
        <f t="shared" si="2310"/>
        <v>0</v>
      </c>
      <c r="BF250" s="474">
        <v>0</v>
      </c>
      <c r="BG250" s="263">
        <f t="shared" si="2311"/>
        <v>0</v>
      </c>
      <c r="BH250" s="474">
        <v>0</v>
      </c>
      <c r="BI250" s="263">
        <f t="shared" si="2312"/>
        <v>0</v>
      </c>
      <c r="BJ250" s="474">
        <v>0</v>
      </c>
      <c r="BK250" s="263">
        <f t="shared" si="2313"/>
        <v>0</v>
      </c>
      <c r="BL250" s="474">
        <v>0</v>
      </c>
      <c r="BM250" s="263">
        <f t="shared" si="2314"/>
        <v>0</v>
      </c>
      <c r="BN250" s="474">
        <v>0</v>
      </c>
      <c r="BO250" s="263">
        <f t="shared" si="2315"/>
        <v>0</v>
      </c>
      <c r="BP250" s="474">
        <v>0</v>
      </c>
      <c r="BQ250" s="476">
        <f t="shared" si="1815"/>
        <v>0</v>
      </c>
      <c r="BR250" s="295">
        <f t="shared" si="1976"/>
        <v>0</v>
      </c>
    </row>
    <row r="251" spans="2:70" ht="18" hidden="1" customHeight="1" outlineLevel="2" thickTop="1" thickBot="1">
      <c r="B251" s="208" t="s">
        <v>585</v>
      </c>
      <c r="C251" s="260" t="str">
        <f>IF(VLOOKUP(B251,'Orçamento Detalhado'!$A$11:$I$529,4,)="","",(VLOOKUP(B251,'Orçamento Detalhado'!$A$11:$I$529,4,)))</f>
        <v>Tomadas, Interruptores e disjuntores</v>
      </c>
      <c r="D251" s="261" t="str">
        <f>IF(B251="","",VLOOKUP($B251,'Orçamento Detalhado'!$A$11:$J$529,10,))</f>
        <v/>
      </c>
      <c r="E251" s="262">
        <f t="shared" si="1975"/>
        <v>0</v>
      </c>
      <c r="F251" s="478">
        <v>247</v>
      </c>
      <c r="G251" s="263">
        <f t="shared" si="2285"/>
        <v>0</v>
      </c>
      <c r="H251" s="264"/>
      <c r="I251" s="263">
        <f t="shared" si="2286"/>
        <v>0</v>
      </c>
      <c r="J251" s="474"/>
      <c r="K251" s="263">
        <f t="shared" si="2287"/>
        <v>0</v>
      </c>
      <c r="L251" s="474">
        <v>0</v>
      </c>
      <c r="M251" s="263">
        <f t="shared" si="2288"/>
        <v>0</v>
      </c>
      <c r="N251" s="474">
        <v>0</v>
      </c>
      <c r="O251" s="263">
        <f t="shared" si="2289"/>
        <v>0</v>
      </c>
      <c r="P251" s="474">
        <v>0</v>
      </c>
      <c r="Q251" s="263">
        <f t="shared" si="2290"/>
        <v>0</v>
      </c>
      <c r="R251" s="474">
        <v>0</v>
      </c>
      <c r="S251" s="263">
        <f t="shared" si="2291"/>
        <v>0</v>
      </c>
      <c r="T251" s="474">
        <v>0</v>
      </c>
      <c r="U251" s="263">
        <f t="shared" si="2292"/>
        <v>0</v>
      </c>
      <c r="V251" s="474">
        <v>0</v>
      </c>
      <c r="W251" s="263">
        <f t="shared" si="2293"/>
        <v>0</v>
      </c>
      <c r="X251" s="474"/>
      <c r="Y251" s="263">
        <f t="shared" si="2294"/>
        <v>0</v>
      </c>
      <c r="Z251" s="474"/>
      <c r="AA251" s="263">
        <f t="shared" si="2295"/>
        <v>0</v>
      </c>
      <c r="AB251" s="474"/>
      <c r="AC251" s="263">
        <f t="shared" si="2296"/>
        <v>0</v>
      </c>
      <c r="AD251" s="474"/>
      <c r="AE251" s="263">
        <f t="shared" si="2297"/>
        <v>0</v>
      </c>
      <c r="AF251" s="474"/>
      <c r="AG251" s="263">
        <f t="shared" si="2298"/>
        <v>0</v>
      </c>
      <c r="AH251" s="474"/>
      <c r="AI251" s="263">
        <f t="shared" si="2299"/>
        <v>0</v>
      </c>
      <c r="AJ251" s="474"/>
      <c r="AK251" s="263">
        <f t="shared" si="2300"/>
        <v>0</v>
      </c>
      <c r="AL251" s="474"/>
      <c r="AM251" s="263">
        <f t="shared" si="2301"/>
        <v>0</v>
      </c>
      <c r="AN251" s="474">
        <v>0</v>
      </c>
      <c r="AO251" s="263">
        <f t="shared" si="2302"/>
        <v>0</v>
      </c>
      <c r="AP251" s="474">
        <v>0</v>
      </c>
      <c r="AQ251" s="263">
        <f t="shared" si="2303"/>
        <v>0</v>
      </c>
      <c r="AR251" s="474">
        <v>0</v>
      </c>
      <c r="AS251" s="263">
        <f t="shared" si="2304"/>
        <v>0</v>
      </c>
      <c r="AT251" s="474">
        <v>0</v>
      </c>
      <c r="AU251" s="263">
        <f t="shared" si="2305"/>
        <v>0</v>
      </c>
      <c r="AV251" s="474">
        <v>0</v>
      </c>
      <c r="AW251" s="263">
        <f t="shared" si="2306"/>
        <v>0</v>
      </c>
      <c r="AX251" s="474">
        <v>0</v>
      </c>
      <c r="AY251" s="263">
        <f t="shared" si="2307"/>
        <v>0</v>
      </c>
      <c r="AZ251" s="474">
        <v>0</v>
      </c>
      <c r="BA251" s="263">
        <f t="shared" si="2308"/>
        <v>0</v>
      </c>
      <c r="BB251" s="474">
        <v>0</v>
      </c>
      <c r="BC251" s="263">
        <f t="shared" si="2309"/>
        <v>0</v>
      </c>
      <c r="BD251" s="474">
        <v>0</v>
      </c>
      <c r="BE251" s="263">
        <f t="shared" si="2310"/>
        <v>0</v>
      </c>
      <c r="BF251" s="474">
        <v>0</v>
      </c>
      <c r="BG251" s="263">
        <f t="shared" si="2311"/>
        <v>0</v>
      </c>
      <c r="BH251" s="474">
        <v>0</v>
      </c>
      <c r="BI251" s="263">
        <f t="shared" si="2312"/>
        <v>0</v>
      </c>
      <c r="BJ251" s="474">
        <v>0</v>
      </c>
      <c r="BK251" s="263">
        <f t="shared" si="2313"/>
        <v>0</v>
      </c>
      <c r="BL251" s="474">
        <v>0</v>
      </c>
      <c r="BM251" s="263">
        <f t="shared" si="2314"/>
        <v>0</v>
      </c>
      <c r="BN251" s="474">
        <v>0</v>
      </c>
      <c r="BO251" s="263">
        <f t="shared" si="2315"/>
        <v>0</v>
      </c>
      <c r="BP251" s="474">
        <v>0</v>
      </c>
      <c r="BQ251" s="476">
        <f t="shared" si="1815"/>
        <v>0</v>
      </c>
      <c r="BR251" s="295">
        <f t="shared" si="1976"/>
        <v>0</v>
      </c>
    </row>
    <row r="252" spans="2:70" ht="18" hidden="1" customHeight="1" outlineLevel="2" thickTop="1" thickBot="1">
      <c r="B252" s="208" t="s">
        <v>587</v>
      </c>
      <c r="C252" s="260" t="str">
        <f>IF(VLOOKUP(B252,'Orçamento Detalhado'!$A$11:$I$529,4,)="","",(VLOOKUP(B252,'Orçamento Detalhado'!$A$11:$I$529,4,)))</f>
        <v>Iluminação de Emergência</v>
      </c>
      <c r="D252" s="261" t="str">
        <f>IF(B252="","",VLOOKUP($B252,'Orçamento Detalhado'!$A$11:$J$529,10,))</f>
        <v/>
      </c>
      <c r="E252" s="262">
        <f t="shared" si="1975"/>
        <v>0</v>
      </c>
      <c r="F252" s="478">
        <v>248</v>
      </c>
      <c r="G252" s="263">
        <f t="shared" si="2285"/>
        <v>0</v>
      </c>
      <c r="H252" s="264"/>
      <c r="I252" s="263">
        <f t="shared" si="2286"/>
        <v>0</v>
      </c>
      <c r="J252" s="474"/>
      <c r="K252" s="263">
        <f t="shared" si="2287"/>
        <v>0</v>
      </c>
      <c r="L252" s="474">
        <v>0</v>
      </c>
      <c r="M252" s="263">
        <f t="shared" si="2288"/>
        <v>0</v>
      </c>
      <c r="N252" s="474">
        <v>0</v>
      </c>
      <c r="O252" s="263">
        <f t="shared" si="2289"/>
        <v>0</v>
      </c>
      <c r="P252" s="474">
        <v>0</v>
      </c>
      <c r="Q252" s="263">
        <f t="shared" si="2290"/>
        <v>0</v>
      </c>
      <c r="R252" s="474">
        <v>0</v>
      </c>
      <c r="S252" s="263">
        <f t="shared" si="2291"/>
        <v>0</v>
      </c>
      <c r="T252" s="474">
        <v>0</v>
      </c>
      <c r="U252" s="263">
        <f t="shared" si="2292"/>
        <v>0</v>
      </c>
      <c r="V252" s="474">
        <v>0</v>
      </c>
      <c r="W252" s="263">
        <f t="shared" si="2293"/>
        <v>0</v>
      </c>
      <c r="X252" s="474">
        <v>0</v>
      </c>
      <c r="Y252" s="263">
        <f t="shared" si="2294"/>
        <v>0</v>
      </c>
      <c r="Z252" s="474">
        <v>0</v>
      </c>
      <c r="AA252" s="263">
        <f t="shared" si="2295"/>
        <v>0</v>
      </c>
      <c r="AB252" s="474"/>
      <c r="AC252" s="263">
        <f t="shared" si="2296"/>
        <v>0</v>
      </c>
      <c r="AD252" s="474"/>
      <c r="AE252" s="263">
        <f t="shared" si="2297"/>
        <v>0</v>
      </c>
      <c r="AF252" s="474"/>
      <c r="AG252" s="263">
        <f t="shared" si="2298"/>
        <v>0</v>
      </c>
      <c r="AH252" s="474"/>
      <c r="AI252" s="263">
        <f t="shared" si="2299"/>
        <v>0</v>
      </c>
      <c r="AJ252" s="474"/>
      <c r="AK252" s="263">
        <f t="shared" si="2300"/>
        <v>0</v>
      </c>
      <c r="AL252" s="474"/>
      <c r="AM252" s="263">
        <f t="shared" si="2301"/>
        <v>0</v>
      </c>
      <c r="AN252" s="474">
        <v>0</v>
      </c>
      <c r="AO252" s="263">
        <f t="shared" si="2302"/>
        <v>0</v>
      </c>
      <c r="AP252" s="474">
        <v>0</v>
      </c>
      <c r="AQ252" s="263">
        <f t="shared" si="2303"/>
        <v>0</v>
      </c>
      <c r="AR252" s="474">
        <v>0</v>
      </c>
      <c r="AS252" s="263">
        <f t="shared" si="2304"/>
        <v>0</v>
      </c>
      <c r="AT252" s="474">
        <v>0</v>
      </c>
      <c r="AU252" s="263">
        <f t="shared" si="2305"/>
        <v>0</v>
      </c>
      <c r="AV252" s="474">
        <v>0</v>
      </c>
      <c r="AW252" s="263">
        <f t="shared" si="2306"/>
        <v>0</v>
      </c>
      <c r="AX252" s="474">
        <v>0</v>
      </c>
      <c r="AY252" s="263">
        <f t="shared" si="2307"/>
        <v>0</v>
      </c>
      <c r="AZ252" s="474">
        <v>0</v>
      </c>
      <c r="BA252" s="263">
        <f t="shared" si="2308"/>
        <v>0</v>
      </c>
      <c r="BB252" s="474">
        <v>0</v>
      </c>
      <c r="BC252" s="263">
        <f t="shared" si="2309"/>
        <v>0</v>
      </c>
      <c r="BD252" s="474">
        <v>0</v>
      </c>
      <c r="BE252" s="263">
        <f t="shared" si="2310"/>
        <v>0</v>
      </c>
      <c r="BF252" s="474">
        <v>0</v>
      </c>
      <c r="BG252" s="263">
        <f t="shared" si="2311"/>
        <v>0</v>
      </c>
      <c r="BH252" s="474">
        <v>0</v>
      </c>
      <c r="BI252" s="263">
        <f t="shared" si="2312"/>
        <v>0</v>
      </c>
      <c r="BJ252" s="474">
        <v>0</v>
      </c>
      <c r="BK252" s="263">
        <f t="shared" si="2313"/>
        <v>0</v>
      </c>
      <c r="BL252" s="474">
        <v>0</v>
      </c>
      <c r="BM252" s="263">
        <f t="shared" si="2314"/>
        <v>0</v>
      </c>
      <c r="BN252" s="474">
        <v>0</v>
      </c>
      <c r="BO252" s="263">
        <f t="shared" si="2315"/>
        <v>0</v>
      </c>
      <c r="BP252" s="474">
        <v>0</v>
      </c>
      <c r="BQ252" s="476">
        <f t="shared" si="1815"/>
        <v>0</v>
      </c>
      <c r="BR252" s="295">
        <f t="shared" si="1976"/>
        <v>0</v>
      </c>
    </row>
    <row r="253" spans="2:70" ht="18" hidden="1" customHeight="1" outlineLevel="2" thickTop="1" thickBot="1">
      <c r="B253" s="208" t="s">
        <v>589</v>
      </c>
      <c r="C253" s="260" t="str">
        <f>IF(VLOOKUP(B253,'Orçamento Detalhado'!$A$11:$I$529,4,)="","",(VLOOKUP(B253,'Orçamento Detalhado'!$A$11:$I$529,4,)))</f>
        <v>Luminárias (partes comuns)</v>
      </c>
      <c r="D253" s="261" t="str">
        <f>IF(B253="","",VLOOKUP($B253,'Orçamento Detalhado'!$A$11:$J$529,10,))</f>
        <v/>
      </c>
      <c r="E253" s="262">
        <f t="shared" si="1975"/>
        <v>0</v>
      </c>
      <c r="F253" s="478">
        <v>249</v>
      </c>
      <c r="G253" s="263">
        <f t="shared" si="2285"/>
        <v>0</v>
      </c>
      <c r="H253" s="264"/>
      <c r="I253" s="263">
        <f t="shared" si="2286"/>
        <v>0</v>
      </c>
      <c r="J253" s="474"/>
      <c r="K253" s="263">
        <f t="shared" si="2287"/>
        <v>0</v>
      </c>
      <c r="L253" s="474">
        <v>0</v>
      </c>
      <c r="M253" s="263">
        <f t="shared" si="2288"/>
        <v>0</v>
      </c>
      <c r="N253" s="474">
        <v>0</v>
      </c>
      <c r="O253" s="263">
        <f t="shared" si="2289"/>
        <v>0</v>
      </c>
      <c r="P253" s="474">
        <v>0</v>
      </c>
      <c r="Q253" s="263">
        <f t="shared" si="2290"/>
        <v>0</v>
      </c>
      <c r="R253" s="474">
        <v>0</v>
      </c>
      <c r="S253" s="263">
        <f t="shared" si="2291"/>
        <v>0</v>
      </c>
      <c r="T253" s="474">
        <v>0</v>
      </c>
      <c r="U253" s="263">
        <f t="shared" si="2292"/>
        <v>0</v>
      </c>
      <c r="V253" s="474">
        <v>0</v>
      </c>
      <c r="W253" s="263">
        <f t="shared" si="2293"/>
        <v>0</v>
      </c>
      <c r="X253" s="474">
        <v>0</v>
      </c>
      <c r="Y253" s="263">
        <f t="shared" si="2294"/>
        <v>0</v>
      </c>
      <c r="Z253" s="474">
        <v>0</v>
      </c>
      <c r="AA253" s="263">
        <f t="shared" si="2295"/>
        <v>0</v>
      </c>
      <c r="AB253" s="474"/>
      <c r="AC253" s="263">
        <f t="shared" si="2296"/>
        <v>0</v>
      </c>
      <c r="AD253" s="474"/>
      <c r="AE253" s="263">
        <f t="shared" si="2297"/>
        <v>0</v>
      </c>
      <c r="AF253" s="474"/>
      <c r="AG253" s="263">
        <f t="shared" si="2298"/>
        <v>0</v>
      </c>
      <c r="AH253" s="474"/>
      <c r="AI253" s="263">
        <f t="shared" si="2299"/>
        <v>0</v>
      </c>
      <c r="AJ253" s="474"/>
      <c r="AK253" s="263">
        <f t="shared" si="2300"/>
        <v>0</v>
      </c>
      <c r="AL253" s="474"/>
      <c r="AM253" s="263">
        <f t="shared" si="2301"/>
        <v>0</v>
      </c>
      <c r="AN253" s="474">
        <v>0</v>
      </c>
      <c r="AO253" s="263">
        <f t="shared" si="2302"/>
        <v>0</v>
      </c>
      <c r="AP253" s="474">
        <v>0</v>
      </c>
      <c r="AQ253" s="263">
        <f t="shared" si="2303"/>
        <v>0</v>
      </c>
      <c r="AR253" s="474">
        <v>0</v>
      </c>
      <c r="AS253" s="263">
        <f t="shared" si="2304"/>
        <v>0</v>
      </c>
      <c r="AT253" s="474">
        <v>0</v>
      </c>
      <c r="AU253" s="263">
        <f t="shared" si="2305"/>
        <v>0</v>
      </c>
      <c r="AV253" s="474">
        <v>0</v>
      </c>
      <c r="AW253" s="263">
        <f t="shared" si="2306"/>
        <v>0</v>
      </c>
      <c r="AX253" s="474">
        <v>0</v>
      </c>
      <c r="AY253" s="263">
        <f t="shared" si="2307"/>
        <v>0</v>
      </c>
      <c r="AZ253" s="474">
        <v>0</v>
      </c>
      <c r="BA253" s="263">
        <f t="shared" si="2308"/>
        <v>0</v>
      </c>
      <c r="BB253" s="474">
        <v>0</v>
      </c>
      <c r="BC253" s="263">
        <f t="shared" si="2309"/>
        <v>0</v>
      </c>
      <c r="BD253" s="474">
        <v>0</v>
      </c>
      <c r="BE253" s="263">
        <f t="shared" si="2310"/>
        <v>0</v>
      </c>
      <c r="BF253" s="474">
        <v>0</v>
      </c>
      <c r="BG253" s="263">
        <f t="shared" si="2311"/>
        <v>0</v>
      </c>
      <c r="BH253" s="474">
        <v>0</v>
      </c>
      <c r="BI253" s="263">
        <f t="shared" si="2312"/>
        <v>0</v>
      </c>
      <c r="BJ253" s="474">
        <v>0</v>
      </c>
      <c r="BK253" s="263">
        <f t="shared" si="2313"/>
        <v>0</v>
      </c>
      <c r="BL253" s="474">
        <v>0</v>
      </c>
      <c r="BM253" s="263">
        <f t="shared" si="2314"/>
        <v>0</v>
      </c>
      <c r="BN253" s="474">
        <v>0</v>
      </c>
      <c r="BO253" s="263">
        <f t="shared" si="2315"/>
        <v>0</v>
      </c>
      <c r="BP253" s="474">
        <v>0</v>
      </c>
      <c r="BQ253" s="476">
        <f t="shared" si="1815"/>
        <v>0</v>
      </c>
      <c r="BR253" s="295">
        <f t="shared" si="1976"/>
        <v>0</v>
      </c>
    </row>
    <row r="254" spans="2:70" ht="18" hidden="1" customHeight="1" outlineLevel="2" thickTop="1" thickBot="1">
      <c r="B254" s="208" t="s">
        <v>591</v>
      </c>
      <c r="C254" s="260" t="str">
        <f>IF(VLOOKUP(B254,'Orçamento Detalhado'!$A$11:$I$529,4,)="","",(VLOOKUP(B254,'Orçamento Detalhado'!$A$11:$I$529,4,)))</f>
        <v>Quadro medição</v>
      </c>
      <c r="D254" s="261" t="str">
        <f>IF(B254="","",VLOOKUP($B254,'Orçamento Detalhado'!$A$11:$J$529,10,))</f>
        <v/>
      </c>
      <c r="E254" s="262">
        <f t="shared" si="1975"/>
        <v>0</v>
      </c>
      <c r="F254" s="478">
        <v>250</v>
      </c>
      <c r="G254" s="263">
        <f t="shared" si="2285"/>
        <v>0</v>
      </c>
      <c r="H254" s="264"/>
      <c r="I254" s="263">
        <f t="shared" si="2286"/>
        <v>0</v>
      </c>
      <c r="J254" s="474"/>
      <c r="K254" s="263">
        <f t="shared" si="2287"/>
        <v>0</v>
      </c>
      <c r="L254" s="474">
        <v>0</v>
      </c>
      <c r="M254" s="263">
        <f t="shared" si="2288"/>
        <v>0</v>
      </c>
      <c r="N254" s="474">
        <v>0</v>
      </c>
      <c r="O254" s="263">
        <f t="shared" si="2289"/>
        <v>0</v>
      </c>
      <c r="P254" s="474">
        <v>0</v>
      </c>
      <c r="Q254" s="263">
        <f t="shared" si="2290"/>
        <v>0</v>
      </c>
      <c r="R254" s="474">
        <v>0</v>
      </c>
      <c r="S254" s="263">
        <f t="shared" si="2291"/>
        <v>0</v>
      </c>
      <c r="T254" s="474">
        <v>0</v>
      </c>
      <c r="U254" s="263">
        <f t="shared" si="2292"/>
        <v>0</v>
      </c>
      <c r="V254" s="474">
        <v>0</v>
      </c>
      <c r="W254" s="263">
        <f t="shared" si="2293"/>
        <v>0</v>
      </c>
      <c r="X254" s="474">
        <v>0</v>
      </c>
      <c r="Y254" s="263">
        <f t="shared" si="2294"/>
        <v>0</v>
      </c>
      <c r="Z254" s="474">
        <v>0</v>
      </c>
      <c r="AA254" s="263">
        <f t="shared" si="2295"/>
        <v>0</v>
      </c>
      <c r="AB254" s="474"/>
      <c r="AC254" s="263">
        <f t="shared" si="2296"/>
        <v>0</v>
      </c>
      <c r="AD254" s="474"/>
      <c r="AE254" s="263">
        <f t="shared" si="2297"/>
        <v>0</v>
      </c>
      <c r="AF254" s="474"/>
      <c r="AG254" s="263">
        <f t="shared" si="2298"/>
        <v>0</v>
      </c>
      <c r="AH254" s="474"/>
      <c r="AI254" s="263">
        <f t="shared" si="2299"/>
        <v>0</v>
      </c>
      <c r="AJ254" s="474"/>
      <c r="AK254" s="263">
        <f t="shared" si="2300"/>
        <v>0</v>
      </c>
      <c r="AL254" s="474"/>
      <c r="AM254" s="263">
        <f t="shared" si="2301"/>
        <v>0</v>
      </c>
      <c r="AN254" s="474">
        <v>0</v>
      </c>
      <c r="AO254" s="263">
        <f t="shared" si="2302"/>
        <v>0</v>
      </c>
      <c r="AP254" s="474">
        <v>0</v>
      </c>
      <c r="AQ254" s="263">
        <f t="shared" si="2303"/>
        <v>0</v>
      </c>
      <c r="AR254" s="474">
        <v>0</v>
      </c>
      <c r="AS254" s="263">
        <f t="shared" si="2304"/>
        <v>0</v>
      </c>
      <c r="AT254" s="474">
        <v>0</v>
      </c>
      <c r="AU254" s="263">
        <f t="shared" si="2305"/>
        <v>0</v>
      </c>
      <c r="AV254" s="474">
        <v>0</v>
      </c>
      <c r="AW254" s="263">
        <f t="shared" si="2306"/>
        <v>0</v>
      </c>
      <c r="AX254" s="474">
        <v>0</v>
      </c>
      <c r="AY254" s="263">
        <f t="shared" si="2307"/>
        <v>0</v>
      </c>
      <c r="AZ254" s="474">
        <v>0</v>
      </c>
      <c r="BA254" s="263">
        <f t="shared" si="2308"/>
        <v>0</v>
      </c>
      <c r="BB254" s="474">
        <v>0</v>
      </c>
      <c r="BC254" s="263">
        <f t="shared" si="2309"/>
        <v>0</v>
      </c>
      <c r="BD254" s="474">
        <v>0</v>
      </c>
      <c r="BE254" s="263">
        <f t="shared" si="2310"/>
        <v>0</v>
      </c>
      <c r="BF254" s="474">
        <v>0</v>
      </c>
      <c r="BG254" s="263">
        <f t="shared" si="2311"/>
        <v>0</v>
      </c>
      <c r="BH254" s="474">
        <v>0</v>
      </c>
      <c r="BI254" s="263">
        <f t="shared" si="2312"/>
        <v>0</v>
      </c>
      <c r="BJ254" s="474">
        <v>0</v>
      </c>
      <c r="BK254" s="263">
        <f t="shared" si="2313"/>
        <v>0</v>
      </c>
      <c r="BL254" s="474">
        <v>0</v>
      </c>
      <c r="BM254" s="263">
        <f t="shared" si="2314"/>
        <v>0</v>
      </c>
      <c r="BN254" s="474">
        <v>0</v>
      </c>
      <c r="BO254" s="263">
        <f t="shared" si="2315"/>
        <v>0</v>
      </c>
      <c r="BP254" s="474">
        <v>0</v>
      </c>
      <c r="BQ254" s="476">
        <f t="shared" si="1815"/>
        <v>0</v>
      </c>
      <c r="BR254" s="295">
        <f t="shared" si="1976"/>
        <v>0</v>
      </c>
    </row>
    <row r="255" spans="2:70" ht="18" hidden="1" customHeight="1" outlineLevel="2" thickTop="1" thickBot="1">
      <c r="B255" s="208" t="s">
        <v>593</v>
      </c>
      <c r="C255" s="260" t="str">
        <f>IF(VLOOKUP(B255,'Orçamento Detalhado'!$A$11:$I$529,4,)="","",(VLOOKUP(B255,'Orçamento Detalhado'!$A$11:$I$529,4,)))</f>
        <v>Interfone (aparelhos)</v>
      </c>
      <c r="D255" s="261" t="str">
        <f>IF(B255="","",VLOOKUP($B255,'Orçamento Detalhado'!$A$11:$J$529,10,))</f>
        <v/>
      </c>
      <c r="E255" s="262">
        <f t="shared" si="1975"/>
        <v>0</v>
      </c>
      <c r="F255" s="478">
        <v>251</v>
      </c>
      <c r="G255" s="263">
        <f t="shared" si="2285"/>
        <v>0</v>
      </c>
      <c r="H255" s="264"/>
      <c r="I255" s="263">
        <f t="shared" si="2286"/>
        <v>0</v>
      </c>
      <c r="J255" s="474"/>
      <c r="K255" s="263">
        <f t="shared" si="2287"/>
        <v>0</v>
      </c>
      <c r="L255" s="474">
        <v>0</v>
      </c>
      <c r="M255" s="263">
        <f t="shared" si="2288"/>
        <v>0</v>
      </c>
      <c r="N255" s="474">
        <v>0</v>
      </c>
      <c r="O255" s="263">
        <f t="shared" si="2289"/>
        <v>0</v>
      </c>
      <c r="P255" s="474">
        <v>0</v>
      </c>
      <c r="Q255" s="263">
        <f t="shared" si="2290"/>
        <v>0</v>
      </c>
      <c r="R255" s="474">
        <v>0</v>
      </c>
      <c r="S255" s="263">
        <f t="shared" si="2291"/>
        <v>0</v>
      </c>
      <c r="T255" s="474">
        <v>0</v>
      </c>
      <c r="U255" s="263">
        <f t="shared" si="2292"/>
        <v>0</v>
      </c>
      <c r="V255" s="474">
        <v>0</v>
      </c>
      <c r="W255" s="263">
        <f t="shared" si="2293"/>
        <v>0</v>
      </c>
      <c r="X255" s="474">
        <v>0</v>
      </c>
      <c r="Y255" s="263">
        <f t="shared" si="2294"/>
        <v>0</v>
      </c>
      <c r="Z255" s="474">
        <v>0</v>
      </c>
      <c r="AA255" s="263">
        <f t="shared" si="2295"/>
        <v>0</v>
      </c>
      <c r="AB255" s="474"/>
      <c r="AC255" s="263">
        <f t="shared" si="2296"/>
        <v>0</v>
      </c>
      <c r="AD255" s="474"/>
      <c r="AE255" s="263">
        <f t="shared" si="2297"/>
        <v>0</v>
      </c>
      <c r="AF255" s="474"/>
      <c r="AG255" s="263">
        <f t="shared" si="2298"/>
        <v>0</v>
      </c>
      <c r="AH255" s="474"/>
      <c r="AI255" s="263">
        <f t="shared" si="2299"/>
        <v>0</v>
      </c>
      <c r="AJ255" s="474"/>
      <c r="AK255" s="263">
        <f t="shared" si="2300"/>
        <v>0</v>
      </c>
      <c r="AL255" s="474"/>
      <c r="AM255" s="263">
        <f t="shared" si="2301"/>
        <v>0</v>
      </c>
      <c r="AN255" s="474">
        <v>0</v>
      </c>
      <c r="AO255" s="263">
        <f t="shared" si="2302"/>
        <v>0</v>
      </c>
      <c r="AP255" s="474">
        <v>0</v>
      </c>
      <c r="AQ255" s="263">
        <f t="shared" si="2303"/>
        <v>0</v>
      </c>
      <c r="AR255" s="474">
        <v>0</v>
      </c>
      <c r="AS255" s="263">
        <f t="shared" si="2304"/>
        <v>0</v>
      </c>
      <c r="AT255" s="474">
        <v>0</v>
      </c>
      <c r="AU255" s="263">
        <f t="shared" si="2305"/>
        <v>0</v>
      </c>
      <c r="AV255" s="474">
        <v>0</v>
      </c>
      <c r="AW255" s="263">
        <f t="shared" si="2306"/>
        <v>0</v>
      </c>
      <c r="AX255" s="474">
        <v>0</v>
      </c>
      <c r="AY255" s="263">
        <f t="shared" si="2307"/>
        <v>0</v>
      </c>
      <c r="AZ255" s="474">
        <v>0</v>
      </c>
      <c r="BA255" s="263">
        <f t="shared" si="2308"/>
        <v>0</v>
      </c>
      <c r="BB255" s="474">
        <v>0</v>
      </c>
      <c r="BC255" s="263">
        <f t="shared" si="2309"/>
        <v>0</v>
      </c>
      <c r="BD255" s="474">
        <v>0</v>
      </c>
      <c r="BE255" s="263">
        <f t="shared" si="2310"/>
        <v>0</v>
      </c>
      <c r="BF255" s="474">
        <v>0</v>
      </c>
      <c r="BG255" s="263">
        <f t="shared" si="2311"/>
        <v>0</v>
      </c>
      <c r="BH255" s="474">
        <v>0</v>
      </c>
      <c r="BI255" s="263">
        <f t="shared" si="2312"/>
        <v>0</v>
      </c>
      <c r="BJ255" s="474">
        <v>0</v>
      </c>
      <c r="BK255" s="263">
        <f t="shared" si="2313"/>
        <v>0</v>
      </c>
      <c r="BL255" s="474">
        <v>0</v>
      </c>
      <c r="BM255" s="263">
        <f t="shared" si="2314"/>
        <v>0</v>
      </c>
      <c r="BN255" s="474">
        <v>0</v>
      </c>
      <c r="BO255" s="263">
        <f t="shared" si="2315"/>
        <v>0</v>
      </c>
      <c r="BP255" s="474">
        <v>0</v>
      </c>
      <c r="BQ255" s="476">
        <f t="shared" ref="BQ255:BQ261" si="2316">SUM(BN255,BL255,BJ255,BH255,BF255,BD255,BB255,AZ255,AX255,AV255,AT255,AR255,AP255,AN255,AL255,AJ255,AH255,AF255,AD255,AB255,Z255,X255,V255,T255,R255,P255,N255,L255,J255,H255,BP255)</f>
        <v>0</v>
      </c>
      <c r="BR255" s="295">
        <f t="shared" si="1976"/>
        <v>0</v>
      </c>
    </row>
    <row r="256" spans="2:70" ht="18" hidden="1" customHeight="1" outlineLevel="2" thickTop="1" thickBot="1">
      <c r="B256" s="208" t="s">
        <v>595</v>
      </c>
      <c r="C256" s="260" t="str">
        <f>IF(VLOOKUP(B256,'Orçamento Detalhado'!$A$11:$I$529,4,)="","",(VLOOKUP(B256,'Orçamento Detalhado'!$A$11:$I$529,4,)))</f>
        <v>Para-raios</v>
      </c>
      <c r="D256" s="261" t="str">
        <f>IF(B256="","",VLOOKUP($B256,'Orçamento Detalhado'!$A$11:$J$529,10,))</f>
        <v/>
      </c>
      <c r="E256" s="262">
        <f t="shared" si="1975"/>
        <v>0</v>
      </c>
      <c r="F256" s="478">
        <v>252</v>
      </c>
      <c r="G256" s="263">
        <f t="shared" si="2285"/>
        <v>0</v>
      </c>
      <c r="H256" s="264"/>
      <c r="I256" s="263">
        <f t="shared" si="2286"/>
        <v>0</v>
      </c>
      <c r="J256" s="474"/>
      <c r="K256" s="263">
        <f t="shared" si="2287"/>
        <v>0</v>
      </c>
      <c r="L256" s="474">
        <v>0</v>
      </c>
      <c r="M256" s="263">
        <f t="shared" si="2288"/>
        <v>0</v>
      </c>
      <c r="N256" s="474">
        <v>0</v>
      </c>
      <c r="O256" s="263">
        <f t="shared" si="2289"/>
        <v>0</v>
      </c>
      <c r="P256" s="474">
        <v>0</v>
      </c>
      <c r="Q256" s="263">
        <f t="shared" si="2290"/>
        <v>0</v>
      </c>
      <c r="R256" s="474">
        <v>0</v>
      </c>
      <c r="S256" s="263">
        <f t="shared" si="2291"/>
        <v>0</v>
      </c>
      <c r="T256" s="474">
        <v>0</v>
      </c>
      <c r="U256" s="263">
        <f t="shared" si="2292"/>
        <v>0</v>
      </c>
      <c r="V256" s="474">
        <v>0</v>
      </c>
      <c r="W256" s="263">
        <f t="shared" si="2293"/>
        <v>0</v>
      </c>
      <c r="X256" s="474">
        <v>0</v>
      </c>
      <c r="Y256" s="263">
        <f t="shared" si="2294"/>
        <v>0</v>
      </c>
      <c r="Z256" s="474">
        <v>0</v>
      </c>
      <c r="AA256" s="263">
        <f t="shared" si="2295"/>
        <v>0</v>
      </c>
      <c r="AB256" s="474"/>
      <c r="AC256" s="263">
        <f t="shared" si="2296"/>
        <v>0</v>
      </c>
      <c r="AD256" s="474"/>
      <c r="AE256" s="263">
        <f t="shared" si="2297"/>
        <v>0</v>
      </c>
      <c r="AF256" s="474"/>
      <c r="AG256" s="263">
        <f t="shared" si="2298"/>
        <v>0</v>
      </c>
      <c r="AH256" s="474"/>
      <c r="AI256" s="263">
        <f t="shared" si="2299"/>
        <v>0</v>
      </c>
      <c r="AJ256" s="474">
        <v>0</v>
      </c>
      <c r="AK256" s="263">
        <f t="shared" si="2300"/>
        <v>0</v>
      </c>
      <c r="AL256" s="474"/>
      <c r="AM256" s="263">
        <f t="shared" si="2301"/>
        <v>0</v>
      </c>
      <c r="AN256" s="474">
        <v>0</v>
      </c>
      <c r="AO256" s="263">
        <f t="shared" si="2302"/>
        <v>0</v>
      </c>
      <c r="AP256" s="474">
        <v>0</v>
      </c>
      <c r="AQ256" s="263">
        <f t="shared" si="2303"/>
        <v>0</v>
      </c>
      <c r="AR256" s="474">
        <v>0</v>
      </c>
      <c r="AS256" s="263">
        <f t="shared" si="2304"/>
        <v>0</v>
      </c>
      <c r="AT256" s="474">
        <v>0</v>
      </c>
      <c r="AU256" s="263">
        <f t="shared" si="2305"/>
        <v>0</v>
      </c>
      <c r="AV256" s="474">
        <v>0</v>
      </c>
      <c r="AW256" s="263">
        <f t="shared" si="2306"/>
        <v>0</v>
      </c>
      <c r="AX256" s="474">
        <v>0</v>
      </c>
      <c r="AY256" s="263">
        <f t="shared" si="2307"/>
        <v>0</v>
      </c>
      <c r="AZ256" s="474">
        <v>0</v>
      </c>
      <c r="BA256" s="263">
        <f t="shared" si="2308"/>
        <v>0</v>
      </c>
      <c r="BB256" s="474">
        <v>0</v>
      </c>
      <c r="BC256" s="263">
        <f t="shared" si="2309"/>
        <v>0</v>
      </c>
      <c r="BD256" s="474">
        <v>0</v>
      </c>
      <c r="BE256" s="263">
        <f t="shared" si="2310"/>
        <v>0</v>
      </c>
      <c r="BF256" s="474">
        <v>0</v>
      </c>
      <c r="BG256" s="263">
        <f t="shared" si="2311"/>
        <v>0</v>
      </c>
      <c r="BH256" s="474">
        <v>0</v>
      </c>
      <c r="BI256" s="263">
        <f t="shared" si="2312"/>
        <v>0</v>
      </c>
      <c r="BJ256" s="474">
        <v>0</v>
      </c>
      <c r="BK256" s="263">
        <f t="shared" si="2313"/>
        <v>0</v>
      </c>
      <c r="BL256" s="474">
        <v>0</v>
      </c>
      <c r="BM256" s="263">
        <f t="shared" si="2314"/>
        <v>0</v>
      </c>
      <c r="BN256" s="474">
        <v>0</v>
      </c>
      <c r="BO256" s="263">
        <f t="shared" si="2315"/>
        <v>0</v>
      </c>
      <c r="BP256" s="474">
        <v>0</v>
      </c>
      <c r="BQ256" s="476">
        <f t="shared" si="2316"/>
        <v>0</v>
      </c>
      <c r="BR256" s="295">
        <f t="shared" si="1976"/>
        <v>0</v>
      </c>
    </row>
    <row r="257" spans="2:70" ht="18" hidden="1" customHeight="1" outlineLevel="2" thickTop="1" thickBot="1">
      <c r="B257" s="208" t="s">
        <v>597</v>
      </c>
      <c r="C257" s="260" t="str">
        <f>IF(VLOOKUP(B257,'Orçamento Detalhado'!$A$11:$I$529,4,)="","",(VLOOKUP(B257,'Orçamento Detalhado'!$A$11:$I$529,4,)))</f>
        <v>Antena Coletiva (equipos e acessórios)</v>
      </c>
      <c r="D257" s="261" t="str">
        <f>IF(B257="","",VLOOKUP($B257,'Orçamento Detalhado'!$A$11:$J$529,10,))</f>
        <v/>
      </c>
      <c r="E257" s="262">
        <f t="shared" si="1975"/>
        <v>0</v>
      </c>
      <c r="F257" s="478">
        <v>253</v>
      </c>
      <c r="G257" s="263">
        <f t="shared" si="2285"/>
        <v>0</v>
      </c>
      <c r="H257" s="264"/>
      <c r="I257" s="263">
        <f t="shared" si="2286"/>
        <v>0</v>
      </c>
      <c r="J257" s="474"/>
      <c r="K257" s="263">
        <f t="shared" si="2287"/>
        <v>0</v>
      </c>
      <c r="L257" s="474">
        <v>0</v>
      </c>
      <c r="M257" s="263">
        <f t="shared" si="2288"/>
        <v>0</v>
      </c>
      <c r="N257" s="474">
        <v>0</v>
      </c>
      <c r="O257" s="263">
        <f t="shared" si="2289"/>
        <v>0</v>
      </c>
      <c r="P257" s="474">
        <v>0</v>
      </c>
      <c r="Q257" s="263">
        <f t="shared" si="2290"/>
        <v>0</v>
      </c>
      <c r="R257" s="474">
        <v>0</v>
      </c>
      <c r="S257" s="263">
        <f t="shared" si="2291"/>
        <v>0</v>
      </c>
      <c r="T257" s="474">
        <v>0</v>
      </c>
      <c r="U257" s="263">
        <f t="shared" si="2292"/>
        <v>0</v>
      </c>
      <c r="V257" s="474">
        <v>0</v>
      </c>
      <c r="W257" s="263">
        <f t="shared" si="2293"/>
        <v>0</v>
      </c>
      <c r="X257" s="474">
        <v>0</v>
      </c>
      <c r="Y257" s="263">
        <f t="shared" si="2294"/>
        <v>0</v>
      </c>
      <c r="Z257" s="474">
        <v>0</v>
      </c>
      <c r="AA257" s="263">
        <f t="shared" si="2295"/>
        <v>0</v>
      </c>
      <c r="AB257" s="474"/>
      <c r="AC257" s="263">
        <f t="shared" si="2296"/>
        <v>0</v>
      </c>
      <c r="AD257" s="474"/>
      <c r="AE257" s="263">
        <f t="shared" si="2297"/>
        <v>0</v>
      </c>
      <c r="AF257" s="474"/>
      <c r="AG257" s="263">
        <f t="shared" si="2298"/>
        <v>0</v>
      </c>
      <c r="AH257" s="474"/>
      <c r="AI257" s="263">
        <f t="shared" si="2299"/>
        <v>0</v>
      </c>
      <c r="AJ257" s="474">
        <v>0</v>
      </c>
      <c r="AK257" s="263">
        <f t="shared" si="2300"/>
        <v>0</v>
      </c>
      <c r="AL257" s="474"/>
      <c r="AM257" s="263">
        <f t="shared" si="2301"/>
        <v>0</v>
      </c>
      <c r="AN257" s="474">
        <v>0</v>
      </c>
      <c r="AO257" s="263">
        <f t="shared" si="2302"/>
        <v>0</v>
      </c>
      <c r="AP257" s="474">
        <v>0</v>
      </c>
      <c r="AQ257" s="263">
        <f t="shared" si="2303"/>
        <v>0</v>
      </c>
      <c r="AR257" s="474">
        <v>0</v>
      </c>
      <c r="AS257" s="263">
        <f t="shared" si="2304"/>
        <v>0</v>
      </c>
      <c r="AT257" s="474">
        <v>0</v>
      </c>
      <c r="AU257" s="263">
        <f t="shared" si="2305"/>
        <v>0</v>
      </c>
      <c r="AV257" s="474">
        <v>0</v>
      </c>
      <c r="AW257" s="263">
        <f t="shared" si="2306"/>
        <v>0</v>
      </c>
      <c r="AX257" s="474">
        <v>0</v>
      </c>
      <c r="AY257" s="263">
        <f t="shared" si="2307"/>
        <v>0</v>
      </c>
      <c r="AZ257" s="474">
        <v>0</v>
      </c>
      <c r="BA257" s="263">
        <f t="shared" si="2308"/>
        <v>0</v>
      </c>
      <c r="BB257" s="474">
        <v>0</v>
      </c>
      <c r="BC257" s="263">
        <f t="shared" si="2309"/>
        <v>0</v>
      </c>
      <c r="BD257" s="474">
        <v>0</v>
      </c>
      <c r="BE257" s="263">
        <f t="shared" si="2310"/>
        <v>0</v>
      </c>
      <c r="BF257" s="474">
        <v>0</v>
      </c>
      <c r="BG257" s="263">
        <f t="shared" si="2311"/>
        <v>0</v>
      </c>
      <c r="BH257" s="474">
        <v>0</v>
      </c>
      <c r="BI257" s="263">
        <f t="shared" si="2312"/>
        <v>0</v>
      </c>
      <c r="BJ257" s="474">
        <v>0</v>
      </c>
      <c r="BK257" s="263">
        <f t="shared" si="2313"/>
        <v>0</v>
      </c>
      <c r="BL257" s="474">
        <v>0</v>
      </c>
      <c r="BM257" s="263">
        <f t="shared" si="2314"/>
        <v>0</v>
      </c>
      <c r="BN257" s="474">
        <v>0</v>
      </c>
      <c r="BO257" s="263">
        <f t="shared" si="2315"/>
        <v>0</v>
      </c>
      <c r="BP257" s="474">
        <v>0</v>
      </c>
      <c r="BQ257" s="476">
        <f t="shared" si="2316"/>
        <v>0</v>
      </c>
      <c r="BR257" s="295">
        <f t="shared" si="1976"/>
        <v>0</v>
      </c>
    </row>
    <row r="258" spans="2:70" ht="18" hidden="1" customHeight="1" outlineLevel="2" thickTop="1" thickBot="1">
      <c r="B258" s="208" t="s">
        <v>599</v>
      </c>
      <c r="C258" s="260" t="str">
        <f>IF(VLOOKUP(B258,'Orçamento Detalhado'!$A$11:$I$529,4,)="","",(VLOOKUP(B258,'Orçamento Detalhado'!$A$11:$I$529,4,)))</f>
        <v>Barramento / Busway</v>
      </c>
      <c r="D258" s="261" t="str">
        <f>IF(B258="","",VLOOKUP($B258,'Orçamento Detalhado'!$A$11:$J$529,10,))</f>
        <v/>
      </c>
      <c r="E258" s="262">
        <f t="shared" si="1975"/>
        <v>0</v>
      </c>
      <c r="F258" s="478">
        <v>254</v>
      </c>
      <c r="G258" s="263">
        <f t="shared" si="2285"/>
        <v>0</v>
      </c>
      <c r="H258" s="264"/>
      <c r="I258" s="263">
        <f t="shared" si="2286"/>
        <v>0</v>
      </c>
      <c r="J258" s="474"/>
      <c r="K258" s="263">
        <f t="shared" si="2287"/>
        <v>0</v>
      </c>
      <c r="L258" s="474">
        <v>0</v>
      </c>
      <c r="M258" s="263">
        <f t="shared" si="2288"/>
        <v>0</v>
      </c>
      <c r="N258" s="474">
        <v>0</v>
      </c>
      <c r="O258" s="263">
        <f t="shared" si="2289"/>
        <v>0</v>
      </c>
      <c r="P258" s="474">
        <v>0</v>
      </c>
      <c r="Q258" s="263">
        <f t="shared" si="2290"/>
        <v>0</v>
      </c>
      <c r="R258" s="474">
        <v>0</v>
      </c>
      <c r="S258" s="263">
        <f t="shared" si="2291"/>
        <v>0</v>
      </c>
      <c r="T258" s="474">
        <v>0</v>
      </c>
      <c r="U258" s="263">
        <f t="shared" si="2292"/>
        <v>0</v>
      </c>
      <c r="V258" s="474">
        <v>0</v>
      </c>
      <c r="W258" s="263">
        <f t="shared" si="2293"/>
        <v>0</v>
      </c>
      <c r="X258" s="474">
        <v>0</v>
      </c>
      <c r="Y258" s="263">
        <f t="shared" si="2294"/>
        <v>0</v>
      </c>
      <c r="Z258" s="474">
        <v>0</v>
      </c>
      <c r="AA258" s="263">
        <f t="shared" si="2295"/>
        <v>0</v>
      </c>
      <c r="AB258" s="474"/>
      <c r="AC258" s="263">
        <f t="shared" si="2296"/>
        <v>0</v>
      </c>
      <c r="AD258" s="474"/>
      <c r="AE258" s="263">
        <f t="shared" si="2297"/>
        <v>0</v>
      </c>
      <c r="AF258" s="474"/>
      <c r="AG258" s="263">
        <f t="shared" si="2298"/>
        <v>0</v>
      </c>
      <c r="AH258" s="474"/>
      <c r="AI258" s="263">
        <f t="shared" si="2299"/>
        <v>0</v>
      </c>
      <c r="AJ258" s="474">
        <v>0</v>
      </c>
      <c r="AK258" s="263">
        <f t="shared" si="2300"/>
        <v>0</v>
      </c>
      <c r="AL258" s="474"/>
      <c r="AM258" s="263">
        <f t="shared" si="2301"/>
        <v>0</v>
      </c>
      <c r="AN258" s="474">
        <v>0</v>
      </c>
      <c r="AO258" s="263">
        <f t="shared" si="2302"/>
        <v>0</v>
      </c>
      <c r="AP258" s="474">
        <v>0</v>
      </c>
      <c r="AQ258" s="263">
        <f t="shared" si="2303"/>
        <v>0</v>
      </c>
      <c r="AR258" s="474">
        <v>0</v>
      </c>
      <c r="AS258" s="263">
        <f t="shared" si="2304"/>
        <v>0</v>
      </c>
      <c r="AT258" s="474">
        <v>0</v>
      </c>
      <c r="AU258" s="263">
        <f t="shared" si="2305"/>
        <v>0</v>
      </c>
      <c r="AV258" s="474">
        <v>0</v>
      </c>
      <c r="AW258" s="263">
        <f t="shared" si="2306"/>
        <v>0</v>
      </c>
      <c r="AX258" s="474">
        <v>0</v>
      </c>
      <c r="AY258" s="263">
        <f t="shared" si="2307"/>
        <v>0</v>
      </c>
      <c r="AZ258" s="474">
        <v>0</v>
      </c>
      <c r="BA258" s="263">
        <f t="shared" si="2308"/>
        <v>0</v>
      </c>
      <c r="BB258" s="474">
        <v>0</v>
      </c>
      <c r="BC258" s="263">
        <f t="shared" si="2309"/>
        <v>0</v>
      </c>
      <c r="BD258" s="474">
        <v>0</v>
      </c>
      <c r="BE258" s="263">
        <f t="shared" si="2310"/>
        <v>0</v>
      </c>
      <c r="BF258" s="474">
        <v>0</v>
      </c>
      <c r="BG258" s="263">
        <f t="shared" si="2311"/>
        <v>0</v>
      </c>
      <c r="BH258" s="474">
        <v>0</v>
      </c>
      <c r="BI258" s="263">
        <f t="shared" si="2312"/>
        <v>0</v>
      </c>
      <c r="BJ258" s="474">
        <v>0</v>
      </c>
      <c r="BK258" s="263">
        <f t="shared" si="2313"/>
        <v>0</v>
      </c>
      <c r="BL258" s="474">
        <v>0</v>
      </c>
      <c r="BM258" s="263">
        <f t="shared" si="2314"/>
        <v>0</v>
      </c>
      <c r="BN258" s="474">
        <v>0</v>
      </c>
      <c r="BO258" s="263">
        <f t="shared" si="2315"/>
        <v>0</v>
      </c>
      <c r="BP258" s="474">
        <v>0</v>
      </c>
      <c r="BQ258" s="476">
        <f t="shared" si="2316"/>
        <v>0</v>
      </c>
      <c r="BR258" s="295">
        <f t="shared" si="1976"/>
        <v>0</v>
      </c>
    </row>
    <row r="259" spans="2:70" ht="18" hidden="1" customHeight="1" outlineLevel="2" thickTop="1" thickBot="1">
      <c r="B259" s="208" t="s">
        <v>601</v>
      </c>
      <c r="C259" s="260" t="str">
        <f>IF(VLOOKUP(B259,'Orçamento Detalhado'!$A$11:$I$529,4,)="","",(VLOOKUP(B259,'Orçamento Detalhado'!$A$11:$I$529,4,)))</f>
        <v>Porteiro Eletrônico</v>
      </c>
      <c r="D259" s="261" t="str">
        <f>IF(B259="","",VLOOKUP($B259,'Orçamento Detalhado'!$A$11:$J$529,10,))</f>
        <v/>
      </c>
      <c r="E259" s="262">
        <f t="shared" si="1975"/>
        <v>0</v>
      </c>
      <c r="F259" s="478">
        <v>255</v>
      </c>
      <c r="G259" s="263">
        <f t="shared" si="2285"/>
        <v>0</v>
      </c>
      <c r="H259" s="264"/>
      <c r="I259" s="263">
        <f t="shared" si="2286"/>
        <v>0</v>
      </c>
      <c r="J259" s="474"/>
      <c r="K259" s="263">
        <f t="shared" si="2287"/>
        <v>0</v>
      </c>
      <c r="L259" s="474">
        <v>0</v>
      </c>
      <c r="M259" s="263">
        <f t="shared" si="2288"/>
        <v>0</v>
      </c>
      <c r="N259" s="474">
        <v>0</v>
      </c>
      <c r="O259" s="263">
        <f t="shared" si="2289"/>
        <v>0</v>
      </c>
      <c r="P259" s="474">
        <v>0</v>
      </c>
      <c r="Q259" s="263">
        <f t="shared" si="2290"/>
        <v>0</v>
      </c>
      <c r="R259" s="474">
        <v>0</v>
      </c>
      <c r="S259" s="263">
        <f t="shared" si="2291"/>
        <v>0</v>
      </c>
      <c r="T259" s="474">
        <v>0</v>
      </c>
      <c r="U259" s="263">
        <f t="shared" si="2292"/>
        <v>0</v>
      </c>
      <c r="V259" s="474">
        <v>0</v>
      </c>
      <c r="W259" s="263">
        <f t="shared" si="2293"/>
        <v>0</v>
      </c>
      <c r="X259" s="474">
        <v>0</v>
      </c>
      <c r="Y259" s="263">
        <f t="shared" si="2294"/>
        <v>0</v>
      </c>
      <c r="Z259" s="474">
        <v>0</v>
      </c>
      <c r="AA259" s="263">
        <f t="shared" si="2295"/>
        <v>0</v>
      </c>
      <c r="AB259" s="474"/>
      <c r="AC259" s="263">
        <f t="shared" si="2296"/>
        <v>0</v>
      </c>
      <c r="AD259" s="474"/>
      <c r="AE259" s="263">
        <f t="shared" si="2297"/>
        <v>0</v>
      </c>
      <c r="AF259" s="474"/>
      <c r="AG259" s="263">
        <f t="shared" si="2298"/>
        <v>0</v>
      </c>
      <c r="AH259" s="474"/>
      <c r="AI259" s="263">
        <f t="shared" si="2299"/>
        <v>0</v>
      </c>
      <c r="AJ259" s="474">
        <v>0</v>
      </c>
      <c r="AK259" s="263">
        <f t="shared" si="2300"/>
        <v>0</v>
      </c>
      <c r="AL259" s="474"/>
      <c r="AM259" s="263">
        <f t="shared" si="2301"/>
        <v>0</v>
      </c>
      <c r="AN259" s="474">
        <v>0</v>
      </c>
      <c r="AO259" s="263">
        <f t="shared" si="2302"/>
        <v>0</v>
      </c>
      <c r="AP259" s="474">
        <v>0</v>
      </c>
      <c r="AQ259" s="263">
        <f t="shared" si="2303"/>
        <v>0</v>
      </c>
      <c r="AR259" s="474">
        <v>0</v>
      </c>
      <c r="AS259" s="263">
        <f t="shared" si="2304"/>
        <v>0</v>
      </c>
      <c r="AT259" s="474">
        <v>0</v>
      </c>
      <c r="AU259" s="263">
        <f t="shared" si="2305"/>
        <v>0</v>
      </c>
      <c r="AV259" s="474">
        <v>0</v>
      </c>
      <c r="AW259" s="263">
        <f t="shared" si="2306"/>
        <v>0</v>
      </c>
      <c r="AX259" s="474">
        <v>0</v>
      </c>
      <c r="AY259" s="263">
        <f t="shared" si="2307"/>
        <v>0</v>
      </c>
      <c r="AZ259" s="474">
        <v>0</v>
      </c>
      <c r="BA259" s="263">
        <f t="shared" si="2308"/>
        <v>0</v>
      </c>
      <c r="BB259" s="474">
        <v>0</v>
      </c>
      <c r="BC259" s="263">
        <f t="shared" si="2309"/>
        <v>0</v>
      </c>
      <c r="BD259" s="474">
        <v>0</v>
      </c>
      <c r="BE259" s="263">
        <f t="shared" si="2310"/>
        <v>0</v>
      </c>
      <c r="BF259" s="474">
        <v>0</v>
      </c>
      <c r="BG259" s="263">
        <f t="shared" si="2311"/>
        <v>0</v>
      </c>
      <c r="BH259" s="474">
        <v>0</v>
      </c>
      <c r="BI259" s="263">
        <f t="shared" si="2312"/>
        <v>0</v>
      </c>
      <c r="BJ259" s="474">
        <v>0</v>
      </c>
      <c r="BK259" s="263">
        <f t="shared" si="2313"/>
        <v>0</v>
      </c>
      <c r="BL259" s="474">
        <v>0</v>
      </c>
      <c r="BM259" s="263">
        <f t="shared" si="2314"/>
        <v>0</v>
      </c>
      <c r="BN259" s="474">
        <v>0</v>
      </c>
      <c r="BO259" s="263">
        <f t="shared" si="2315"/>
        <v>0</v>
      </c>
      <c r="BP259" s="474">
        <v>0</v>
      </c>
      <c r="BQ259" s="476">
        <f t="shared" si="2316"/>
        <v>0</v>
      </c>
      <c r="BR259" s="295">
        <f t="shared" si="1976"/>
        <v>0</v>
      </c>
    </row>
    <row r="260" spans="2:70" ht="18" hidden="1" customHeight="1" outlineLevel="2" thickTop="1" thickBot="1">
      <c r="B260" s="208" t="s">
        <v>603</v>
      </c>
      <c r="C260" s="260" t="str">
        <f>IF(VLOOKUP(B260,'Orçamento Detalhado'!$A$11:$I$529,4,)="","",(VLOOKUP(B260,'Orçamento Detalhado'!$A$11:$I$529,4,)))</f>
        <v/>
      </c>
      <c r="D260" s="261" t="str">
        <f>IF(B260="","",VLOOKUP($B260,'Orçamento Detalhado'!$A$11:$J$529,10,))</f>
        <v/>
      </c>
      <c r="E260" s="262">
        <f t="shared" si="1975"/>
        <v>0</v>
      </c>
      <c r="F260" s="478">
        <v>256</v>
      </c>
      <c r="G260" s="263">
        <f t="shared" si="2285"/>
        <v>0</v>
      </c>
      <c r="H260" s="264"/>
      <c r="I260" s="263">
        <f t="shared" si="2286"/>
        <v>0</v>
      </c>
      <c r="J260" s="474"/>
      <c r="K260" s="263">
        <f t="shared" si="2287"/>
        <v>0</v>
      </c>
      <c r="L260" s="474">
        <v>0</v>
      </c>
      <c r="M260" s="263">
        <f t="shared" si="2288"/>
        <v>0</v>
      </c>
      <c r="N260" s="474">
        <v>0</v>
      </c>
      <c r="O260" s="263">
        <f t="shared" si="2289"/>
        <v>0</v>
      </c>
      <c r="P260" s="474">
        <v>0</v>
      </c>
      <c r="Q260" s="263">
        <f t="shared" si="2290"/>
        <v>0</v>
      </c>
      <c r="R260" s="474">
        <v>0</v>
      </c>
      <c r="S260" s="263">
        <f t="shared" si="2291"/>
        <v>0</v>
      </c>
      <c r="T260" s="474">
        <v>0</v>
      </c>
      <c r="U260" s="263">
        <f t="shared" si="2292"/>
        <v>0</v>
      </c>
      <c r="V260" s="474">
        <v>0</v>
      </c>
      <c r="W260" s="263">
        <f t="shared" si="2293"/>
        <v>0</v>
      </c>
      <c r="X260" s="474">
        <v>0</v>
      </c>
      <c r="Y260" s="263">
        <f t="shared" si="2294"/>
        <v>0</v>
      </c>
      <c r="Z260" s="474">
        <v>0</v>
      </c>
      <c r="AA260" s="263">
        <f t="shared" si="2295"/>
        <v>0</v>
      </c>
      <c r="AB260" s="474"/>
      <c r="AC260" s="263">
        <f t="shared" si="2296"/>
        <v>0</v>
      </c>
      <c r="AD260" s="474"/>
      <c r="AE260" s="263">
        <f t="shared" si="2297"/>
        <v>0</v>
      </c>
      <c r="AF260" s="474"/>
      <c r="AG260" s="263">
        <f t="shared" si="2298"/>
        <v>0</v>
      </c>
      <c r="AH260" s="474"/>
      <c r="AI260" s="263">
        <f t="shared" si="2299"/>
        <v>0</v>
      </c>
      <c r="AJ260" s="474">
        <v>0</v>
      </c>
      <c r="AK260" s="263">
        <f t="shared" si="2300"/>
        <v>0</v>
      </c>
      <c r="AL260" s="474">
        <v>0</v>
      </c>
      <c r="AM260" s="263">
        <f t="shared" si="2301"/>
        <v>0</v>
      </c>
      <c r="AN260" s="474">
        <v>0</v>
      </c>
      <c r="AO260" s="263">
        <f t="shared" si="2302"/>
        <v>0</v>
      </c>
      <c r="AP260" s="474">
        <v>0</v>
      </c>
      <c r="AQ260" s="263">
        <f t="shared" si="2303"/>
        <v>0</v>
      </c>
      <c r="AR260" s="474">
        <v>0</v>
      </c>
      <c r="AS260" s="263">
        <f t="shared" si="2304"/>
        <v>0</v>
      </c>
      <c r="AT260" s="474">
        <v>0</v>
      </c>
      <c r="AU260" s="263">
        <f t="shared" si="2305"/>
        <v>0</v>
      </c>
      <c r="AV260" s="474">
        <v>0</v>
      </c>
      <c r="AW260" s="263">
        <f t="shared" si="2306"/>
        <v>0</v>
      </c>
      <c r="AX260" s="474">
        <v>0</v>
      </c>
      <c r="AY260" s="263">
        <f t="shared" si="2307"/>
        <v>0</v>
      </c>
      <c r="AZ260" s="474">
        <v>0</v>
      </c>
      <c r="BA260" s="263">
        <f t="shared" si="2308"/>
        <v>0</v>
      </c>
      <c r="BB260" s="474">
        <v>0</v>
      </c>
      <c r="BC260" s="263">
        <f t="shared" si="2309"/>
        <v>0</v>
      </c>
      <c r="BD260" s="474">
        <v>0</v>
      </c>
      <c r="BE260" s="263">
        <f t="shared" si="2310"/>
        <v>0</v>
      </c>
      <c r="BF260" s="474">
        <v>0</v>
      </c>
      <c r="BG260" s="263">
        <f t="shared" si="2311"/>
        <v>0</v>
      </c>
      <c r="BH260" s="474">
        <v>0</v>
      </c>
      <c r="BI260" s="263">
        <f t="shared" si="2312"/>
        <v>0</v>
      </c>
      <c r="BJ260" s="474">
        <v>0</v>
      </c>
      <c r="BK260" s="263">
        <f t="shared" si="2313"/>
        <v>0</v>
      </c>
      <c r="BL260" s="474">
        <v>0</v>
      </c>
      <c r="BM260" s="263">
        <f t="shared" si="2314"/>
        <v>0</v>
      </c>
      <c r="BN260" s="474">
        <v>0</v>
      </c>
      <c r="BO260" s="263">
        <f t="shared" si="2315"/>
        <v>0</v>
      </c>
      <c r="BP260" s="474">
        <v>0</v>
      </c>
      <c r="BQ260" s="476">
        <f t="shared" si="2316"/>
        <v>0</v>
      </c>
      <c r="BR260" s="295">
        <f t="shared" si="1976"/>
        <v>0</v>
      </c>
    </row>
    <row r="261" spans="2:70" ht="18" hidden="1" customHeight="1" outlineLevel="2" thickTop="1" thickBot="1">
      <c r="B261" s="208" t="s">
        <v>604</v>
      </c>
      <c r="C261" s="260" t="str">
        <f>IF(VLOOKUP(B261,'Orçamento Detalhado'!$A$11:$I$529,4,)="","",(VLOOKUP(B261,'Orçamento Detalhado'!$A$11:$I$529,4,)))</f>
        <v/>
      </c>
      <c r="D261" s="261" t="str">
        <f>IF(B261="","",VLOOKUP($B261,'Orçamento Detalhado'!$A$11:$J$529,10,))</f>
        <v/>
      </c>
      <c r="E261" s="262">
        <f t="shared" si="1975"/>
        <v>0</v>
      </c>
      <c r="F261" s="478">
        <v>257</v>
      </c>
      <c r="G261" s="263">
        <f t="shared" si="2285"/>
        <v>0</v>
      </c>
      <c r="H261" s="264"/>
      <c r="I261" s="263">
        <f t="shared" si="2286"/>
        <v>0</v>
      </c>
      <c r="J261" s="474"/>
      <c r="K261" s="263">
        <f t="shared" si="2287"/>
        <v>0</v>
      </c>
      <c r="L261" s="474">
        <v>0</v>
      </c>
      <c r="M261" s="263">
        <f t="shared" si="2288"/>
        <v>0</v>
      </c>
      <c r="N261" s="474">
        <v>0</v>
      </c>
      <c r="O261" s="263">
        <f t="shared" si="2289"/>
        <v>0</v>
      </c>
      <c r="P261" s="474">
        <v>0</v>
      </c>
      <c r="Q261" s="263">
        <f t="shared" si="2290"/>
        <v>0</v>
      </c>
      <c r="R261" s="474">
        <v>0</v>
      </c>
      <c r="S261" s="263">
        <f t="shared" si="2291"/>
        <v>0</v>
      </c>
      <c r="T261" s="474">
        <v>0</v>
      </c>
      <c r="U261" s="263">
        <f t="shared" si="2292"/>
        <v>0</v>
      </c>
      <c r="V261" s="474">
        <v>0</v>
      </c>
      <c r="W261" s="263">
        <f t="shared" si="2293"/>
        <v>0</v>
      </c>
      <c r="X261" s="474">
        <v>0</v>
      </c>
      <c r="Y261" s="263">
        <f t="shared" si="2294"/>
        <v>0</v>
      </c>
      <c r="Z261" s="474">
        <v>0</v>
      </c>
      <c r="AA261" s="263">
        <f t="shared" si="2295"/>
        <v>0</v>
      </c>
      <c r="AB261" s="474"/>
      <c r="AC261" s="263">
        <f t="shared" si="2296"/>
        <v>0</v>
      </c>
      <c r="AD261" s="474"/>
      <c r="AE261" s="263">
        <f t="shared" si="2297"/>
        <v>0</v>
      </c>
      <c r="AF261" s="474"/>
      <c r="AG261" s="263">
        <f t="shared" si="2298"/>
        <v>0</v>
      </c>
      <c r="AH261" s="474"/>
      <c r="AI261" s="263">
        <f t="shared" si="2299"/>
        <v>0</v>
      </c>
      <c r="AJ261" s="474">
        <v>0</v>
      </c>
      <c r="AK261" s="263">
        <f t="shared" si="2300"/>
        <v>0</v>
      </c>
      <c r="AL261" s="474">
        <v>0</v>
      </c>
      <c r="AM261" s="263">
        <f t="shared" si="2301"/>
        <v>0</v>
      </c>
      <c r="AN261" s="474">
        <v>0</v>
      </c>
      <c r="AO261" s="263">
        <f t="shared" si="2302"/>
        <v>0</v>
      </c>
      <c r="AP261" s="474">
        <v>0</v>
      </c>
      <c r="AQ261" s="263">
        <f t="shared" si="2303"/>
        <v>0</v>
      </c>
      <c r="AR261" s="474">
        <v>0</v>
      </c>
      <c r="AS261" s="263">
        <f t="shared" si="2304"/>
        <v>0</v>
      </c>
      <c r="AT261" s="474">
        <v>0</v>
      </c>
      <c r="AU261" s="263">
        <f t="shared" si="2305"/>
        <v>0</v>
      </c>
      <c r="AV261" s="474">
        <v>0</v>
      </c>
      <c r="AW261" s="263">
        <f t="shared" si="2306"/>
        <v>0</v>
      </c>
      <c r="AX261" s="474">
        <v>0</v>
      </c>
      <c r="AY261" s="263">
        <f t="shared" si="2307"/>
        <v>0</v>
      </c>
      <c r="AZ261" s="474">
        <v>0</v>
      </c>
      <c r="BA261" s="263">
        <f t="shared" si="2308"/>
        <v>0</v>
      </c>
      <c r="BB261" s="474">
        <v>0</v>
      </c>
      <c r="BC261" s="263">
        <f t="shared" si="2309"/>
        <v>0</v>
      </c>
      <c r="BD261" s="474">
        <v>0</v>
      </c>
      <c r="BE261" s="263">
        <f t="shared" si="2310"/>
        <v>0</v>
      </c>
      <c r="BF261" s="474">
        <v>0</v>
      </c>
      <c r="BG261" s="263">
        <f t="shared" si="2311"/>
        <v>0</v>
      </c>
      <c r="BH261" s="474">
        <v>0</v>
      </c>
      <c r="BI261" s="263">
        <f t="shared" si="2312"/>
        <v>0</v>
      </c>
      <c r="BJ261" s="474">
        <v>0</v>
      </c>
      <c r="BK261" s="263">
        <f t="shared" si="2313"/>
        <v>0</v>
      </c>
      <c r="BL261" s="474">
        <v>0</v>
      </c>
      <c r="BM261" s="263">
        <f t="shared" si="2314"/>
        <v>0</v>
      </c>
      <c r="BN261" s="474">
        <v>0</v>
      </c>
      <c r="BO261" s="263">
        <f t="shared" si="2315"/>
        <v>0</v>
      </c>
      <c r="BP261" s="474">
        <v>0</v>
      </c>
      <c r="BQ261" s="476">
        <f t="shared" si="2316"/>
        <v>0</v>
      </c>
      <c r="BR261" s="295">
        <f t="shared" si="1976"/>
        <v>0</v>
      </c>
    </row>
    <row r="262" spans="2:70" ht="18" hidden="1" customHeight="1" outlineLevel="2" thickTop="1" thickBot="1">
      <c r="B262" s="208" t="s">
        <v>605</v>
      </c>
      <c r="C262" s="260" t="str">
        <f>IF(VLOOKUP(B262,'Orçamento Detalhado'!$A$11:$I$529,4,)="","",(VLOOKUP(B262,'Orçamento Detalhado'!$A$11:$I$529,4,)))</f>
        <v/>
      </c>
      <c r="D262" s="261" t="str">
        <f>IF(B262="","",VLOOKUP($B262,'Orçamento Detalhado'!$A$11:$J$529,10,))</f>
        <v/>
      </c>
      <c r="E262" s="262">
        <f t="shared" si="1975"/>
        <v>0</v>
      </c>
      <c r="F262" s="478">
        <v>258</v>
      </c>
      <c r="G262" s="263">
        <f t="shared" ref="G262:G263" si="2317">IFERROR($D262*H262,0)</f>
        <v>0</v>
      </c>
      <c r="H262" s="264"/>
      <c r="I262" s="263">
        <f t="shared" ref="I262:I263" si="2318">IFERROR($D262*J262,0)</f>
        <v>0</v>
      </c>
      <c r="J262" s="474"/>
      <c r="K262" s="263">
        <f t="shared" ref="K262:K263" si="2319">IFERROR($D262*L262,0)</f>
        <v>0</v>
      </c>
      <c r="L262" s="474">
        <v>0</v>
      </c>
      <c r="M262" s="263">
        <f t="shared" ref="M262:M263" si="2320">IFERROR($D262*N262,0)</f>
        <v>0</v>
      </c>
      <c r="N262" s="474">
        <v>0</v>
      </c>
      <c r="O262" s="263">
        <f t="shared" ref="O262:O263" si="2321">IFERROR($D262*P262,0)</f>
        <v>0</v>
      </c>
      <c r="P262" s="474">
        <v>0</v>
      </c>
      <c r="Q262" s="263">
        <f t="shared" ref="Q262:Q263" si="2322">IFERROR($D262*R262,0)</f>
        <v>0</v>
      </c>
      <c r="R262" s="474">
        <v>0</v>
      </c>
      <c r="S262" s="263">
        <f t="shared" ref="S262:S263" si="2323">IFERROR($D262*T262,0)</f>
        <v>0</v>
      </c>
      <c r="T262" s="474">
        <v>0</v>
      </c>
      <c r="U262" s="263">
        <f t="shared" ref="U262:U263" si="2324">IFERROR($D262*V262,0)</f>
        <v>0</v>
      </c>
      <c r="V262" s="474">
        <v>0</v>
      </c>
      <c r="W262" s="263">
        <f t="shared" ref="W262:W263" si="2325">IFERROR($D262*X262,0)</f>
        <v>0</v>
      </c>
      <c r="X262" s="474">
        <v>0</v>
      </c>
      <c r="Y262" s="263">
        <f t="shared" ref="Y262:Y263" si="2326">IFERROR($D262*Z262,0)</f>
        <v>0</v>
      </c>
      <c r="Z262" s="474">
        <v>0</v>
      </c>
      <c r="AA262" s="263">
        <f t="shared" ref="AA262:AA263" si="2327">IFERROR($D262*AB262,0)</f>
        <v>0</v>
      </c>
      <c r="AB262" s="474"/>
      <c r="AC262" s="263">
        <f t="shared" ref="AC262:AC263" si="2328">IFERROR($D262*AD262,0)</f>
        <v>0</v>
      </c>
      <c r="AD262" s="474"/>
      <c r="AE262" s="263">
        <f t="shared" ref="AE262:AE263" si="2329">IFERROR($D262*AF262,0)</f>
        <v>0</v>
      </c>
      <c r="AF262" s="474"/>
      <c r="AG262" s="263">
        <f t="shared" ref="AG262:AG263" si="2330">IFERROR($D262*AH262,0)</f>
        <v>0</v>
      </c>
      <c r="AH262" s="474"/>
      <c r="AI262" s="263">
        <f t="shared" ref="AI262:AI263" si="2331">IFERROR($D262*AJ262,0)</f>
        <v>0</v>
      </c>
      <c r="AJ262" s="474">
        <v>0</v>
      </c>
      <c r="AK262" s="263">
        <f t="shared" ref="AK262:AK263" si="2332">IFERROR($D262*AL262,0)</f>
        <v>0</v>
      </c>
      <c r="AL262" s="474">
        <v>0</v>
      </c>
      <c r="AM262" s="263">
        <f t="shared" ref="AM262:AM263" si="2333">IFERROR($D262*AN262,0)</f>
        <v>0</v>
      </c>
      <c r="AN262" s="474">
        <v>0</v>
      </c>
      <c r="AO262" s="263">
        <f t="shared" ref="AO262:AO263" si="2334">IFERROR($D262*AP262,0)</f>
        <v>0</v>
      </c>
      <c r="AP262" s="474">
        <v>0</v>
      </c>
      <c r="AQ262" s="263">
        <f t="shared" ref="AQ262:AQ263" si="2335">IFERROR($D262*AR262,0)</f>
        <v>0</v>
      </c>
      <c r="AR262" s="474">
        <v>0</v>
      </c>
      <c r="AS262" s="263">
        <f t="shared" ref="AS262:AS263" si="2336">IFERROR($D262*AT262,0)</f>
        <v>0</v>
      </c>
      <c r="AT262" s="474">
        <v>0</v>
      </c>
      <c r="AU262" s="263">
        <f t="shared" ref="AU262:AU263" si="2337">IFERROR($D262*AV262,0)</f>
        <v>0</v>
      </c>
      <c r="AV262" s="474">
        <v>0</v>
      </c>
      <c r="AW262" s="263">
        <f t="shared" ref="AW262:AW263" si="2338">IFERROR($D262*AX262,0)</f>
        <v>0</v>
      </c>
      <c r="AX262" s="474">
        <v>0</v>
      </c>
      <c r="AY262" s="263">
        <f t="shared" ref="AY262:AY263" si="2339">IFERROR($D262*AZ262,0)</f>
        <v>0</v>
      </c>
      <c r="AZ262" s="474">
        <v>0</v>
      </c>
      <c r="BA262" s="263">
        <f t="shared" ref="BA262:BA263" si="2340">IFERROR($D262*BB262,0)</f>
        <v>0</v>
      </c>
      <c r="BB262" s="474">
        <v>0</v>
      </c>
      <c r="BC262" s="263">
        <f t="shared" ref="BC262:BC263" si="2341">IFERROR($D262*BD262,0)</f>
        <v>0</v>
      </c>
      <c r="BD262" s="474">
        <v>0</v>
      </c>
      <c r="BE262" s="263">
        <f t="shared" ref="BE262:BE263" si="2342">IFERROR($D262*BF262,0)</f>
        <v>0</v>
      </c>
      <c r="BF262" s="474">
        <v>0</v>
      </c>
      <c r="BG262" s="263">
        <f t="shared" ref="BG262:BG263" si="2343">IFERROR($D262*BH262,0)</f>
        <v>0</v>
      </c>
      <c r="BH262" s="474">
        <v>0</v>
      </c>
      <c r="BI262" s="263">
        <f t="shared" ref="BI262:BI263" si="2344">IFERROR($D262*BJ262,0)</f>
        <v>0</v>
      </c>
      <c r="BJ262" s="474">
        <v>0</v>
      </c>
      <c r="BK262" s="263">
        <f t="shared" ref="BK262:BK263" si="2345">IFERROR($D262*BL262,0)</f>
        <v>0</v>
      </c>
      <c r="BL262" s="474">
        <v>0</v>
      </c>
      <c r="BM262" s="263">
        <f t="shared" ref="BM262:BM263" si="2346">IFERROR($D262*BN262,0)</f>
        <v>0</v>
      </c>
      <c r="BN262" s="474">
        <v>0</v>
      </c>
      <c r="BO262" s="263">
        <f t="shared" ref="BO262:BO263" si="2347">IFERROR($D262*BP262,0)</f>
        <v>0</v>
      </c>
      <c r="BP262" s="474">
        <v>0</v>
      </c>
      <c r="BQ262" s="476">
        <f t="shared" ref="BQ262:BQ263" si="2348">SUM(BN262,BL262,BJ262,BH262,BF262,BD262,BB262,AZ262,AX262,AV262,AT262,AR262,AP262,AN262,AL262,AJ262,AH262,AF262,AD262,AB262,Z262,X262,V262,T262,R262,P262,N262,L262,J262,H262,BP262)</f>
        <v>0</v>
      </c>
      <c r="BR262" s="295">
        <f t="shared" si="1976"/>
        <v>0</v>
      </c>
    </row>
    <row r="263" spans="2:70" ht="18" hidden="1" customHeight="1" outlineLevel="2" thickTop="1" thickBot="1">
      <c r="B263" s="208" t="s">
        <v>606</v>
      </c>
      <c r="C263" s="260" t="str">
        <f>IF(VLOOKUP(B263,'Orçamento Detalhado'!$A$11:$I$529,4,)="","",(VLOOKUP(B263,'Orçamento Detalhado'!$A$11:$I$529,4,)))</f>
        <v/>
      </c>
      <c r="D263" s="261" t="str">
        <f>IF(B263="","",VLOOKUP($B263,'Orçamento Detalhado'!$A$11:$J$529,10,))</f>
        <v/>
      </c>
      <c r="E263" s="262">
        <f t="shared" si="1975"/>
        <v>0</v>
      </c>
      <c r="F263" s="478">
        <v>259</v>
      </c>
      <c r="G263" s="263">
        <f t="shared" si="2317"/>
        <v>0</v>
      </c>
      <c r="H263" s="264"/>
      <c r="I263" s="263">
        <f t="shared" si="2318"/>
        <v>0</v>
      </c>
      <c r="J263" s="474"/>
      <c r="K263" s="263">
        <f t="shared" si="2319"/>
        <v>0</v>
      </c>
      <c r="L263" s="474">
        <v>0</v>
      </c>
      <c r="M263" s="263">
        <f t="shared" si="2320"/>
        <v>0</v>
      </c>
      <c r="N263" s="474">
        <v>0</v>
      </c>
      <c r="O263" s="263">
        <f t="shared" si="2321"/>
        <v>0</v>
      </c>
      <c r="P263" s="474">
        <v>0</v>
      </c>
      <c r="Q263" s="263">
        <f t="shared" si="2322"/>
        <v>0</v>
      </c>
      <c r="R263" s="474">
        <v>0</v>
      </c>
      <c r="S263" s="263">
        <f t="shared" si="2323"/>
        <v>0</v>
      </c>
      <c r="T263" s="474">
        <v>0</v>
      </c>
      <c r="U263" s="263">
        <f t="shared" si="2324"/>
        <v>0</v>
      </c>
      <c r="V263" s="474">
        <v>0</v>
      </c>
      <c r="W263" s="263">
        <f t="shared" si="2325"/>
        <v>0</v>
      </c>
      <c r="X263" s="474">
        <v>0</v>
      </c>
      <c r="Y263" s="263">
        <f t="shared" si="2326"/>
        <v>0</v>
      </c>
      <c r="Z263" s="474">
        <v>0</v>
      </c>
      <c r="AA263" s="263">
        <f t="shared" si="2327"/>
        <v>0</v>
      </c>
      <c r="AB263" s="474"/>
      <c r="AC263" s="263">
        <f t="shared" si="2328"/>
        <v>0</v>
      </c>
      <c r="AD263" s="474"/>
      <c r="AE263" s="263">
        <f t="shared" si="2329"/>
        <v>0</v>
      </c>
      <c r="AF263" s="474"/>
      <c r="AG263" s="263">
        <f t="shared" si="2330"/>
        <v>0</v>
      </c>
      <c r="AH263" s="474"/>
      <c r="AI263" s="263">
        <f t="shared" si="2331"/>
        <v>0</v>
      </c>
      <c r="AJ263" s="474">
        <v>0</v>
      </c>
      <c r="AK263" s="263">
        <f t="shared" si="2332"/>
        <v>0</v>
      </c>
      <c r="AL263" s="474">
        <v>0</v>
      </c>
      <c r="AM263" s="263">
        <f t="shared" si="2333"/>
        <v>0</v>
      </c>
      <c r="AN263" s="474">
        <v>0</v>
      </c>
      <c r="AO263" s="263">
        <f t="shared" si="2334"/>
        <v>0</v>
      </c>
      <c r="AP263" s="474">
        <v>0</v>
      </c>
      <c r="AQ263" s="263">
        <f t="shared" si="2335"/>
        <v>0</v>
      </c>
      <c r="AR263" s="474">
        <v>0</v>
      </c>
      <c r="AS263" s="263">
        <f t="shared" si="2336"/>
        <v>0</v>
      </c>
      <c r="AT263" s="474">
        <v>0</v>
      </c>
      <c r="AU263" s="263">
        <f t="shared" si="2337"/>
        <v>0</v>
      </c>
      <c r="AV263" s="474">
        <v>0</v>
      </c>
      <c r="AW263" s="263">
        <f t="shared" si="2338"/>
        <v>0</v>
      </c>
      <c r="AX263" s="474">
        <v>0</v>
      </c>
      <c r="AY263" s="263">
        <f t="shared" si="2339"/>
        <v>0</v>
      </c>
      <c r="AZ263" s="474">
        <v>0</v>
      </c>
      <c r="BA263" s="263">
        <f t="shared" si="2340"/>
        <v>0</v>
      </c>
      <c r="BB263" s="474">
        <v>0</v>
      </c>
      <c r="BC263" s="263">
        <f t="shared" si="2341"/>
        <v>0</v>
      </c>
      <c r="BD263" s="474">
        <v>0</v>
      </c>
      <c r="BE263" s="263">
        <f t="shared" si="2342"/>
        <v>0</v>
      </c>
      <c r="BF263" s="474">
        <v>0</v>
      </c>
      <c r="BG263" s="263">
        <f t="shared" si="2343"/>
        <v>0</v>
      </c>
      <c r="BH263" s="474">
        <v>0</v>
      </c>
      <c r="BI263" s="263">
        <f t="shared" si="2344"/>
        <v>0</v>
      </c>
      <c r="BJ263" s="474">
        <v>0</v>
      </c>
      <c r="BK263" s="263">
        <f t="shared" si="2345"/>
        <v>0</v>
      </c>
      <c r="BL263" s="474">
        <v>0</v>
      </c>
      <c r="BM263" s="263">
        <f t="shared" si="2346"/>
        <v>0</v>
      </c>
      <c r="BN263" s="474">
        <v>0</v>
      </c>
      <c r="BO263" s="263">
        <f t="shared" si="2347"/>
        <v>0</v>
      </c>
      <c r="BP263" s="474">
        <v>0</v>
      </c>
      <c r="BQ263" s="476">
        <f t="shared" si="2348"/>
        <v>0</v>
      </c>
      <c r="BR263" s="295">
        <f t="shared" si="1976"/>
        <v>0</v>
      </c>
    </row>
    <row r="264" spans="2:70" ht="18" hidden="1" customHeight="1" outlineLevel="2" thickTop="1" thickBot="1">
      <c r="B264" s="208" t="s">
        <v>607</v>
      </c>
      <c r="C264" s="260" t="str">
        <f>IF(VLOOKUP(B264,'Orçamento Detalhado'!$A$11:$I$529,4,)="","",(VLOOKUP(B264,'Orçamento Detalhado'!$A$11:$I$529,4,)))</f>
        <v/>
      </c>
      <c r="D264" s="261" t="str">
        <f>IF(B264="","",VLOOKUP($B264,'Orçamento Detalhado'!$A$11:$J$529,10,))</f>
        <v/>
      </c>
      <c r="E264" s="262">
        <f t="shared" si="1975"/>
        <v>0</v>
      </c>
      <c r="F264" s="478">
        <v>260</v>
      </c>
      <c r="G264" s="263">
        <f t="shared" ref="G264" si="2349">IFERROR($D264*H264,0)</f>
        <v>0</v>
      </c>
      <c r="H264" s="264"/>
      <c r="I264" s="263">
        <f t="shared" ref="I264" si="2350">IFERROR($D264*J264,0)</f>
        <v>0</v>
      </c>
      <c r="J264" s="474"/>
      <c r="K264" s="263">
        <f t="shared" ref="K264" si="2351">IFERROR($D264*L264,0)</f>
        <v>0</v>
      </c>
      <c r="L264" s="474">
        <v>0</v>
      </c>
      <c r="M264" s="263">
        <f t="shared" ref="M264" si="2352">IFERROR($D264*N264,0)</f>
        <v>0</v>
      </c>
      <c r="N264" s="474">
        <v>0</v>
      </c>
      <c r="O264" s="263">
        <f t="shared" ref="O264" si="2353">IFERROR($D264*P264,0)</f>
        <v>0</v>
      </c>
      <c r="P264" s="474">
        <v>0</v>
      </c>
      <c r="Q264" s="263">
        <f t="shared" ref="Q264" si="2354">IFERROR($D264*R264,0)</f>
        <v>0</v>
      </c>
      <c r="R264" s="474">
        <v>0</v>
      </c>
      <c r="S264" s="263">
        <f t="shared" ref="S264" si="2355">IFERROR($D264*T264,0)</f>
        <v>0</v>
      </c>
      <c r="T264" s="474">
        <v>0</v>
      </c>
      <c r="U264" s="263">
        <f t="shared" ref="U264" si="2356">IFERROR($D264*V264,0)</f>
        <v>0</v>
      </c>
      <c r="V264" s="474">
        <v>0</v>
      </c>
      <c r="W264" s="263">
        <f t="shared" ref="W264" si="2357">IFERROR($D264*X264,0)</f>
        <v>0</v>
      </c>
      <c r="X264" s="474">
        <v>0</v>
      </c>
      <c r="Y264" s="263">
        <f t="shared" ref="Y264" si="2358">IFERROR($D264*Z264,0)</f>
        <v>0</v>
      </c>
      <c r="Z264" s="474">
        <v>0</v>
      </c>
      <c r="AA264" s="263">
        <f t="shared" ref="AA264" si="2359">IFERROR($D264*AB264,0)</f>
        <v>0</v>
      </c>
      <c r="AB264" s="474"/>
      <c r="AC264" s="263">
        <f t="shared" ref="AC264" si="2360">IFERROR($D264*AD264,0)</f>
        <v>0</v>
      </c>
      <c r="AD264" s="474"/>
      <c r="AE264" s="263">
        <f t="shared" ref="AE264" si="2361">IFERROR($D264*AF264,0)</f>
        <v>0</v>
      </c>
      <c r="AF264" s="474"/>
      <c r="AG264" s="263">
        <f t="shared" ref="AG264" si="2362">IFERROR($D264*AH264,0)</f>
        <v>0</v>
      </c>
      <c r="AH264" s="474"/>
      <c r="AI264" s="263">
        <f t="shared" ref="AI264" si="2363">IFERROR($D264*AJ264,0)</f>
        <v>0</v>
      </c>
      <c r="AJ264" s="474">
        <v>0</v>
      </c>
      <c r="AK264" s="263">
        <f t="shared" ref="AK264" si="2364">IFERROR($D264*AL264,0)</f>
        <v>0</v>
      </c>
      <c r="AL264" s="474">
        <v>0</v>
      </c>
      <c r="AM264" s="263">
        <f t="shared" ref="AM264" si="2365">IFERROR($D264*AN264,0)</f>
        <v>0</v>
      </c>
      <c r="AN264" s="474">
        <v>0</v>
      </c>
      <c r="AO264" s="263">
        <f t="shared" ref="AO264" si="2366">IFERROR($D264*AP264,0)</f>
        <v>0</v>
      </c>
      <c r="AP264" s="474">
        <v>0</v>
      </c>
      <c r="AQ264" s="263">
        <f t="shared" ref="AQ264" si="2367">IFERROR($D264*AR264,0)</f>
        <v>0</v>
      </c>
      <c r="AR264" s="474">
        <v>0</v>
      </c>
      <c r="AS264" s="263">
        <f t="shared" ref="AS264" si="2368">IFERROR($D264*AT264,0)</f>
        <v>0</v>
      </c>
      <c r="AT264" s="474">
        <v>0</v>
      </c>
      <c r="AU264" s="263">
        <f t="shared" ref="AU264" si="2369">IFERROR($D264*AV264,0)</f>
        <v>0</v>
      </c>
      <c r="AV264" s="474">
        <v>0</v>
      </c>
      <c r="AW264" s="263">
        <f t="shared" ref="AW264" si="2370">IFERROR($D264*AX264,0)</f>
        <v>0</v>
      </c>
      <c r="AX264" s="474">
        <v>0</v>
      </c>
      <c r="AY264" s="263">
        <f t="shared" ref="AY264" si="2371">IFERROR($D264*AZ264,0)</f>
        <v>0</v>
      </c>
      <c r="AZ264" s="474">
        <v>0</v>
      </c>
      <c r="BA264" s="263">
        <f t="shared" ref="BA264" si="2372">IFERROR($D264*BB264,0)</f>
        <v>0</v>
      </c>
      <c r="BB264" s="474">
        <v>0</v>
      </c>
      <c r="BC264" s="263">
        <f t="shared" ref="BC264" si="2373">IFERROR($D264*BD264,0)</f>
        <v>0</v>
      </c>
      <c r="BD264" s="474">
        <v>0</v>
      </c>
      <c r="BE264" s="263">
        <f t="shared" ref="BE264" si="2374">IFERROR($D264*BF264,0)</f>
        <v>0</v>
      </c>
      <c r="BF264" s="474">
        <v>0</v>
      </c>
      <c r="BG264" s="263">
        <f t="shared" ref="BG264" si="2375">IFERROR($D264*BH264,0)</f>
        <v>0</v>
      </c>
      <c r="BH264" s="474">
        <v>0</v>
      </c>
      <c r="BI264" s="263">
        <f t="shared" ref="BI264" si="2376">IFERROR($D264*BJ264,0)</f>
        <v>0</v>
      </c>
      <c r="BJ264" s="474">
        <v>0</v>
      </c>
      <c r="BK264" s="263">
        <f t="shared" ref="BK264" si="2377">IFERROR($D264*BL264,0)</f>
        <v>0</v>
      </c>
      <c r="BL264" s="474">
        <v>0</v>
      </c>
      <c r="BM264" s="263">
        <f t="shared" ref="BM264" si="2378">IFERROR($D264*BN264,0)</f>
        <v>0</v>
      </c>
      <c r="BN264" s="474">
        <v>0</v>
      </c>
      <c r="BO264" s="263">
        <f t="shared" ref="BO264" si="2379">IFERROR($D264*BP264,0)</f>
        <v>0</v>
      </c>
      <c r="BP264" s="474">
        <v>0</v>
      </c>
      <c r="BQ264" s="476">
        <f t="shared" ref="BQ264" si="2380">SUM(BN264,BL264,BJ264,BH264,BF264,BD264,BB264,AZ264,AX264,AV264,AT264,AR264,AP264,AN264,AL264,AJ264,AH264,AF264,AD264,AB264,Z264,X264,V264,T264,R264,P264,N264,L264,J264,H264,BP264)</f>
        <v>0</v>
      </c>
      <c r="BR264" s="295">
        <f t="shared" si="1976"/>
        <v>0</v>
      </c>
    </row>
    <row r="265" spans="2:70" ht="18" hidden="1" customHeight="1" outlineLevel="1" thickTop="1" thickBot="1">
      <c r="B265" s="246" t="s">
        <v>128</v>
      </c>
      <c r="C265" s="266" t="str">
        <f>IF(B265="","",VLOOKUP(B265,'Orçamento Detalhado'!$A$11:$I$529,4,))</f>
        <v xml:space="preserve">INSTALAÇÕES HIDRAULICAS </v>
      </c>
      <c r="D265" s="249">
        <f>SUM(D266:D313)</f>
        <v>0</v>
      </c>
      <c r="E265" s="250">
        <f t="shared" ref="E265" si="2381">IFERROR(D265/$D$524,0)</f>
        <v>0</v>
      </c>
      <c r="F265" s="478">
        <v>261</v>
      </c>
      <c r="G265" s="251">
        <f>SUM(G266:G313)</f>
        <v>0</v>
      </c>
      <c r="H265" s="252">
        <f>IFERROR(G265/$D265,0)</f>
        <v>0</v>
      </c>
      <c r="I265" s="251">
        <f>SUM(I266:I313)</f>
        <v>0</v>
      </c>
      <c r="J265" s="473">
        <f>IFERROR(I265/$D265,0)</f>
        <v>0</v>
      </c>
      <c r="K265" s="251">
        <f>SUM(K266:K313)</f>
        <v>0</v>
      </c>
      <c r="L265" s="473">
        <f>IFERROR(K265/$D265,0)</f>
        <v>0</v>
      </c>
      <c r="M265" s="251">
        <f>SUM(M266:M313)</f>
        <v>0</v>
      </c>
      <c r="N265" s="473">
        <f>IFERROR(M265/$D265,0)</f>
        <v>0</v>
      </c>
      <c r="O265" s="251">
        <f>SUM(O266:O313)</f>
        <v>0</v>
      </c>
      <c r="P265" s="473">
        <f>IFERROR(O265/$D265,0)</f>
        <v>0</v>
      </c>
      <c r="Q265" s="251">
        <f>SUM(Q266:Q313)</f>
        <v>0</v>
      </c>
      <c r="R265" s="473">
        <f>IFERROR(Q265/$D265,0)</f>
        <v>0</v>
      </c>
      <c r="S265" s="251">
        <f>SUM(S266:S313)</f>
        <v>0</v>
      </c>
      <c r="T265" s="473">
        <f>IFERROR(S265/$D265,0)</f>
        <v>0</v>
      </c>
      <c r="U265" s="251">
        <f>SUM(U266:U313)</f>
        <v>0</v>
      </c>
      <c r="V265" s="473">
        <f>IFERROR(U265/$D265,0)</f>
        <v>0</v>
      </c>
      <c r="W265" s="251">
        <f>SUM(W266:W313)</f>
        <v>0</v>
      </c>
      <c r="X265" s="473">
        <f>IFERROR(W265/$D265,0)</f>
        <v>0</v>
      </c>
      <c r="Y265" s="251">
        <f>SUM(Y266:Y313)</f>
        <v>0</v>
      </c>
      <c r="Z265" s="473">
        <f>IFERROR(Y265/$D265,0)</f>
        <v>0</v>
      </c>
      <c r="AA265" s="251">
        <f>SUM(AA266:AA313)</f>
        <v>0</v>
      </c>
      <c r="AB265" s="473">
        <f>IFERROR(AA265/$D265,0)</f>
        <v>0</v>
      </c>
      <c r="AC265" s="251">
        <f>SUM(AC266:AC313)</f>
        <v>0</v>
      </c>
      <c r="AD265" s="473">
        <f>IFERROR(AC265/$D265,0)</f>
        <v>0</v>
      </c>
      <c r="AE265" s="251">
        <f>SUM(AE266:AE313)</f>
        <v>0</v>
      </c>
      <c r="AF265" s="473">
        <f>IFERROR(AE265/$D265,0)</f>
        <v>0</v>
      </c>
      <c r="AG265" s="251">
        <f>SUM(AG266:AG313)</f>
        <v>0</v>
      </c>
      <c r="AH265" s="473">
        <f>IFERROR(AG265/$D265,0)</f>
        <v>0</v>
      </c>
      <c r="AI265" s="251">
        <f>SUM(AI266:AI313)</f>
        <v>0</v>
      </c>
      <c r="AJ265" s="473">
        <f>IFERROR(AI265/$D265,0)</f>
        <v>0</v>
      </c>
      <c r="AK265" s="251">
        <f>SUM(AK266:AK313)</f>
        <v>0</v>
      </c>
      <c r="AL265" s="473">
        <f>IFERROR(AK265/$D265,0)</f>
        <v>0</v>
      </c>
      <c r="AM265" s="251">
        <f>SUM(AM266:AM313)</f>
        <v>0</v>
      </c>
      <c r="AN265" s="473">
        <f>IFERROR(AM265/$D265,0)</f>
        <v>0</v>
      </c>
      <c r="AO265" s="251">
        <f>SUM(AO266:AO313)</f>
        <v>0</v>
      </c>
      <c r="AP265" s="473">
        <f>IFERROR(AO265/$D265,0)</f>
        <v>0</v>
      </c>
      <c r="AQ265" s="251">
        <f>SUM(AQ266:AQ313)</f>
        <v>0</v>
      </c>
      <c r="AR265" s="473">
        <f>IFERROR(AQ265/$D265,0)</f>
        <v>0</v>
      </c>
      <c r="AS265" s="251">
        <f>SUM(AS266:AS313)</f>
        <v>0</v>
      </c>
      <c r="AT265" s="473">
        <f>IFERROR(AS265/$D265,0)</f>
        <v>0</v>
      </c>
      <c r="AU265" s="251">
        <f>SUM(AU266:AU313)</f>
        <v>0</v>
      </c>
      <c r="AV265" s="473">
        <f>IFERROR(AU265/$D265,0)</f>
        <v>0</v>
      </c>
      <c r="AW265" s="251">
        <f>SUM(AW266:AW313)</f>
        <v>0</v>
      </c>
      <c r="AX265" s="473">
        <f>IFERROR(AW265/$D265,0)</f>
        <v>0</v>
      </c>
      <c r="AY265" s="251">
        <f>SUM(AY266:AY313)</f>
        <v>0</v>
      </c>
      <c r="AZ265" s="473">
        <f>IFERROR(AY265/$D265,0)</f>
        <v>0</v>
      </c>
      <c r="BA265" s="251">
        <f>SUM(BA266:BA313)</f>
        <v>0</v>
      </c>
      <c r="BB265" s="473">
        <f>IFERROR(BA265/$D265,0)</f>
        <v>0</v>
      </c>
      <c r="BC265" s="251">
        <f>SUM(BC266:BC313)</f>
        <v>0</v>
      </c>
      <c r="BD265" s="473">
        <f>IFERROR(BC265/$D265,0)</f>
        <v>0</v>
      </c>
      <c r="BE265" s="251">
        <f>SUM(BE266:BE313)</f>
        <v>0</v>
      </c>
      <c r="BF265" s="473">
        <f>IFERROR(BE265/$D265,0)</f>
        <v>0</v>
      </c>
      <c r="BG265" s="251">
        <f>SUM(BG266:BG313)</f>
        <v>0</v>
      </c>
      <c r="BH265" s="473">
        <f>IFERROR(BG265/$D265,0)</f>
        <v>0</v>
      </c>
      <c r="BI265" s="251">
        <f>SUM(BI266:BI313)</f>
        <v>0</v>
      </c>
      <c r="BJ265" s="473">
        <f>IFERROR(BI265/$D265,0)</f>
        <v>0</v>
      </c>
      <c r="BK265" s="251">
        <f>SUM(BK266:BK313)</f>
        <v>0</v>
      </c>
      <c r="BL265" s="473">
        <f>IFERROR(BK265/$D265,0)</f>
        <v>0</v>
      </c>
      <c r="BM265" s="251">
        <f>SUM(BM266:BM313)</f>
        <v>0</v>
      </c>
      <c r="BN265" s="473">
        <f>IFERROR(BM265/$D265,0)</f>
        <v>0</v>
      </c>
      <c r="BO265" s="251">
        <f>SUM(BO266:BO313)</f>
        <v>0</v>
      </c>
      <c r="BP265" s="473">
        <f>IFERROR(BO265/$D265,0)</f>
        <v>0</v>
      </c>
      <c r="BQ265" s="476">
        <f t="shared" ref="BQ265:BQ344" si="2382">SUM(BN265,BL265,BJ265,BH265,BF265,BD265,BB265,AZ265,AX265,AV265,AT265,AR265,AP265,AN265,AL265,AJ265,AH265,AF265,AD265,AB265,Z265,X265,V265,T265,R265,P265,N265,L265,J265,H265,BP265)</f>
        <v>0</v>
      </c>
      <c r="BR265" s="295">
        <f t="shared" ref="BR265:BR328" si="2383">SUM(G265,I265,K265,M265,O265,Q265,S265,U265,W265,Y265,AA265,AC265,AE265,AG265,AI265,AK265,AM265,AO265,AQ265,AS265,AU265,AW265,AY265,BA265,BC265,BE265,BG265,BI265,BK265,BM265,BO265)</f>
        <v>0</v>
      </c>
    </row>
    <row r="266" spans="2:70" ht="18" hidden="1" customHeight="1" outlineLevel="2" thickTop="1" thickBot="1">
      <c r="B266" s="311" t="s">
        <v>609</v>
      </c>
      <c r="C266" s="316" t="str">
        <f>IF(B266="","",VLOOKUP(B266,'Orçamento Detalhado'!$A$11:$I$529,4,))</f>
        <v>Água fria</v>
      </c>
      <c r="D266" s="312"/>
      <c r="E266" s="313"/>
      <c r="F266" s="478">
        <v>262</v>
      </c>
      <c r="G266" s="314"/>
      <c r="H266" s="315"/>
      <c r="I266" s="314"/>
      <c r="J266" s="475"/>
      <c r="K266" s="314"/>
      <c r="L266" s="475"/>
      <c r="M266" s="314"/>
      <c r="N266" s="475"/>
      <c r="O266" s="314"/>
      <c r="P266" s="475"/>
      <c r="Q266" s="314"/>
      <c r="R266" s="475"/>
      <c r="S266" s="314"/>
      <c r="T266" s="475"/>
      <c r="U266" s="314"/>
      <c r="V266" s="475"/>
      <c r="W266" s="314"/>
      <c r="X266" s="475"/>
      <c r="Y266" s="314"/>
      <c r="Z266" s="475"/>
      <c r="AA266" s="314"/>
      <c r="AB266" s="475"/>
      <c r="AC266" s="314"/>
      <c r="AD266" s="475"/>
      <c r="AE266" s="314"/>
      <c r="AF266" s="475"/>
      <c r="AG266" s="314"/>
      <c r="AH266" s="475"/>
      <c r="AI266" s="314"/>
      <c r="AJ266" s="475"/>
      <c r="AK266" s="314"/>
      <c r="AL266" s="475"/>
      <c r="AM266" s="314"/>
      <c r="AN266" s="475"/>
      <c r="AO266" s="314"/>
      <c r="AP266" s="475"/>
      <c r="AQ266" s="314"/>
      <c r="AR266" s="475"/>
      <c r="AS266" s="314"/>
      <c r="AT266" s="475"/>
      <c r="AU266" s="314"/>
      <c r="AV266" s="475"/>
      <c r="AW266" s="314"/>
      <c r="AX266" s="475"/>
      <c r="AY266" s="314"/>
      <c r="AZ266" s="475"/>
      <c r="BA266" s="314"/>
      <c r="BB266" s="475"/>
      <c r="BC266" s="314"/>
      <c r="BD266" s="475"/>
      <c r="BE266" s="314"/>
      <c r="BF266" s="475"/>
      <c r="BG266" s="314"/>
      <c r="BH266" s="475"/>
      <c r="BI266" s="314"/>
      <c r="BJ266" s="475"/>
      <c r="BK266" s="314"/>
      <c r="BL266" s="475"/>
      <c r="BM266" s="314"/>
      <c r="BN266" s="475"/>
      <c r="BO266" s="314"/>
      <c r="BP266" s="475"/>
      <c r="BQ266" s="476">
        <f t="shared" si="2382"/>
        <v>0</v>
      </c>
      <c r="BR266" s="295">
        <f t="shared" si="2383"/>
        <v>0</v>
      </c>
    </row>
    <row r="267" spans="2:70" ht="18" hidden="1" customHeight="1" outlineLevel="2" thickTop="1" thickBot="1">
      <c r="B267" s="208" t="s">
        <v>611</v>
      </c>
      <c r="C267" s="260" t="str">
        <f>IF(VLOOKUP(B267,'Orçamento Detalhado'!$A$11:$I$529,4,)="","",(VLOOKUP(B267,'Orçamento Detalhado'!$A$11:$I$529,4,)))</f>
        <v>Cavalete/Hidrom.</v>
      </c>
      <c r="D267" s="261" t="str">
        <f>IF(B267="","",VLOOKUP($B267,'Orçamento Detalhado'!$A$11:$J$529,10,))</f>
        <v/>
      </c>
      <c r="E267" s="262">
        <f t="shared" ref="E267:E278" si="2384">IFERROR(D267/$D$524,0)</f>
        <v>0</v>
      </c>
      <c r="F267" s="478">
        <v>263</v>
      </c>
      <c r="G267" s="263">
        <f t="shared" ref="G267:G349" si="2385">IFERROR($D267*H267,0)</f>
        <v>0</v>
      </c>
      <c r="H267" s="264"/>
      <c r="I267" s="263">
        <f t="shared" ref="I267:I311" si="2386">IFERROR($D267*J267,0)</f>
        <v>0</v>
      </c>
      <c r="J267" s="474"/>
      <c r="K267" s="263">
        <f t="shared" ref="K267:K311" si="2387">IFERROR($D267*L267,0)</f>
        <v>0</v>
      </c>
      <c r="L267" s="474">
        <v>0</v>
      </c>
      <c r="M267" s="263">
        <f t="shared" ref="M267:M311" si="2388">IFERROR($D267*N267,0)</f>
        <v>0</v>
      </c>
      <c r="N267" s="474">
        <v>0</v>
      </c>
      <c r="O267" s="263">
        <f t="shared" ref="O267:O311" si="2389">IFERROR($D267*P267,0)</f>
        <v>0</v>
      </c>
      <c r="P267" s="474">
        <v>0</v>
      </c>
      <c r="Q267" s="263">
        <f t="shared" ref="Q267:Q311" si="2390">IFERROR($D267*R267,0)</f>
        <v>0</v>
      </c>
      <c r="R267" s="474">
        <v>0</v>
      </c>
      <c r="S267" s="263">
        <f t="shared" ref="S267:S311" si="2391">IFERROR($D267*T267,0)</f>
        <v>0</v>
      </c>
      <c r="T267" s="474">
        <v>0</v>
      </c>
      <c r="U267" s="263">
        <f t="shared" ref="U267:U311" si="2392">IFERROR($D267*V267,0)</f>
        <v>0</v>
      </c>
      <c r="V267" s="474">
        <v>0</v>
      </c>
      <c r="W267" s="263">
        <f t="shared" ref="W267:W311" si="2393">IFERROR($D267*X267,0)</f>
        <v>0</v>
      </c>
      <c r="X267" s="474">
        <v>0</v>
      </c>
      <c r="Y267" s="263">
        <f t="shared" ref="Y267:Y311" si="2394">IFERROR($D267*Z267,0)</f>
        <v>0</v>
      </c>
      <c r="Z267" s="474">
        <v>0</v>
      </c>
      <c r="AA267" s="263">
        <f t="shared" ref="AA267:AA311" si="2395">IFERROR($D267*AB267,0)</f>
        <v>0</v>
      </c>
      <c r="AB267" s="474">
        <v>0</v>
      </c>
      <c r="AC267" s="263">
        <f>IFERROR($D267*AD267,0)</f>
        <v>0</v>
      </c>
      <c r="AD267" s="474">
        <v>0</v>
      </c>
      <c r="AE267" s="263">
        <f t="shared" ref="AE267:AE311" si="2396">IFERROR($D267*AF267,0)</f>
        <v>0</v>
      </c>
      <c r="AF267" s="474">
        <v>0</v>
      </c>
      <c r="AG267" s="263">
        <f t="shared" ref="AG267:AG311" si="2397">IFERROR($D267*AH267,0)</f>
        <v>0</v>
      </c>
      <c r="AH267" s="474">
        <v>0</v>
      </c>
      <c r="AI267" s="263">
        <f t="shared" ref="AI267:AI311" si="2398">IFERROR($D267*AJ267,0)</f>
        <v>0</v>
      </c>
      <c r="AJ267" s="474">
        <v>0</v>
      </c>
      <c r="AK267" s="263">
        <f t="shared" ref="AK267:AK311" si="2399">IFERROR($D267*AL267,0)</f>
        <v>0</v>
      </c>
      <c r="AL267" s="474">
        <v>0</v>
      </c>
      <c r="AM267" s="263">
        <f t="shared" ref="AM267:AM311" si="2400">IFERROR($D267*AN267,0)</f>
        <v>0</v>
      </c>
      <c r="AN267" s="474">
        <v>0</v>
      </c>
      <c r="AO267" s="263">
        <f t="shared" ref="AO267:AO311" si="2401">IFERROR($D267*AP267,0)</f>
        <v>0</v>
      </c>
      <c r="AP267" s="474">
        <v>0</v>
      </c>
      <c r="AQ267" s="263">
        <f t="shared" ref="AQ267:AQ311" si="2402">IFERROR($D267*AR267,0)</f>
        <v>0</v>
      </c>
      <c r="AR267" s="474">
        <v>0</v>
      </c>
      <c r="AS267" s="263">
        <f t="shared" ref="AS267:AS311" si="2403">IFERROR($D267*AT267,0)</f>
        <v>0</v>
      </c>
      <c r="AT267" s="474">
        <v>0</v>
      </c>
      <c r="AU267" s="263">
        <f t="shared" ref="AU267:AU311" si="2404">IFERROR($D267*AV267,0)</f>
        <v>0</v>
      </c>
      <c r="AV267" s="474">
        <v>0</v>
      </c>
      <c r="AW267" s="263">
        <f t="shared" ref="AW267:AW311" si="2405">IFERROR($D267*AX267,0)</f>
        <v>0</v>
      </c>
      <c r="AX267" s="474">
        <v>0</v>
      </c>
      <c r="AY267" s="263">
        <f t="shared" ref="AY267:AY311" si="2406">IFERROR($D267*AZ267,0)</f>
        <v>0</v>
      </c>
      <c r="AZ267" s="474">
        <v>0</v>
      </c>
      <c r="BA267" s="263">
        <f t="shared" ref="BA267:BA311" si="2407">IFERROR($D267*BB267,0)</f>
        <v>0</v>
      </c>
      <c r="BB267" s="474">
        <v>0</v>
      </c>
      <c r="BC267" s="263">
        <f t="shared" ref="BC267:BC311" si="2408">IFERROR($D267*BD267,0)</f>
        <v>0</v>
      </c>
      <c r="BD267" s="474">
        <v>0</v>
      </c>
      <c r="BE267" s="263">
        <f t="shared" ref="BE267:BE311" si="2409">IFERROR($D267*BF267,0)</f>
        <v>0</v>
      </c>
      <c r="BF267" s="474">
        <v>0</v>
      </c>
      <c r="BG267" s="263">
        <f t="shared" ref="BG267:BG311" si="2410">IFERROR($D267*BH267,0)</f>
        <v>0</v>
      </c>
      <c r="BH267" s="474">
        <v>0</v>
      </c>
      <c r="BI267" s="263">
        <f t="shared" ref="BI267:BI311" si="2411">IFERROR($D267*BJ267,0)</f>
        <v>0</v>
      </c>
      <c r="BJ267" s="474">
        <v>0</v>
      </c>
      <c r="BK267" s="263">
        <f t="shared" ref="BK267:BK311" si="2412">IFERROR($D267*BL267,0)</f>
        <v>0</v>
      </c>
      <c r="BL267" s="474">
        <v>0</v>
      </c>
      <c r="BM267" s="263">
        <f t="shared" ref="BM267:BM311" si="2413">IFERROR($D267*BN267,0)</f>
        <v>0</v>
      </c>
      <c r="BN267" s="474">
        <v>0</v>
      </c>
      <c r="BO267" s="263">
        <f t="shared" ref="BO267:BO311" si="2414">IFERROR($D267*BP267,0)</f>
        <v>0</v>
      </c>
      <c r="BP267" s="474">
        <v>0</v>
      </c>
      <c r="BQ267" s="476">
        <f>SUM(BN267,BL267,BJ267,BH267,BF267,BD267,BB267,AZ267,AX267,AV267,AT267,AR267,AP267,AN267,AL267,AJ267,AH267,AF267,AD267,AB267,Z267,X267,V267,T267,R267,P267,N267,L267,J267,H267,BP267)</f>
        <v>0</v>
      </c>
      <c r="BR267" s="295">
        <f t="shared" si="2383"/>
        <v>0</v>
      </c>
    </row>
    <row r="268" spans="2:70" ht="18" hidden="1" customHeight="1" outlineLevel="2" thickTop="1" thickBot="1">
      <c r="B268" s="208" t="s">
        <v>613</v>
      </c>
      <c r="C268" s="260" t="str">
        <f>IF(VLOOKUP(B268,'Orçamento Detalhado'!$A$11:$I$529,4,)="","",(VLOOKUP(B268,'Orçamento Detalhado'!$A$11:$I$529,4,)))</f>
        <v>Barrilete</v>
      </c>
      <c r="D268" s="261" t="str">
        <f>IF(B268="","",VLOOKUP($B268,'Orçamento Detalhado'!$A$11:$J$529,10,))</f>
        <v/>
      </c>
      <c r="E268" s="262">
        <f t="shared" si="2384"/>
        <v>0</v>
      </c>
      <c r="F268" s="478">
        <v>264</v>
      </c>
      <c r="G268" s="263">
        <f t="shared" si="2385"/>
        <v>0</v>
      </c>
      <c r="H268" s="264"/>
      <c r="I268" s="263">
        <f t="shared" si="2386"/>
        <v>0</v>
      </c>
      <c r="J268" s="474"/>
      <c r="K268" s="263">
        <f t="shared" si="2387"/>
        <v>0</v>
      </c>
      <c r="L268" s="474">
        <v>0</v>
      </c>
      <c r="M268" s="263">
        <f t="shared" si="2388"/>
        <v>0</v>
      </c>
      <c r="N268" s="474">
        <v>0</v>
      </c>
      <c r="O268" s="263">
        <f t="shared" si="2389"/>
        <v>0</v>
      </c>
      <c r="P268" s="474">
        <v>0</v>
      </c>
      <c r="Q268" s="263">
        <f t="shared" si="2390"/>
        <v>0</v>
      </c>
      <c r="R268" s="474">
        <v>0</v>
      </c>
      <c r="S268" s="263">
        <f t="shared" si="2391"/>
        <v>0</v>
      </c>
      <c r="T268" s="474">
        <v>0</v>
      </c>
      <c r="U268" s="263">
        <f t="shared" si="2392"/>
        <v>0</v>
      </c>
      <c r="V268" s="474">
        <v>0</v>
      </c>
      <c r="W268" s="263">
        <f t="shared" si="2393"/>
        <v>0</v>
      </c>
      <c r="X268" s="474">
        <v>0</v>
      </c>
      <c r="Y268" s="263">
        <f t="shared" si="2394"/>
        <v>0</v>
      </c>
      <c r="Z268" s="474">
        <v>0</v>
      </c>
      <c r="AA268" s="263">
        <f t="shared" si="2395"/>
        <v>0</v>
      </c>
      <c r="AB268" s="474"/>
      <c r="AC268" s="263">
        <f>IFERROR($D268*AD268,0)</f>
        <v>0</v>
      </c>
      <c r="AD268" s="474"/>
      <c r="AE268" s="263">
        <f t="shared" si="2396"/>
        <v>0</v>
      </c>
      <c r="AF268" s="474">
        <v>0</v>
      </c>
      <c r="AG268" s="263">
        <f t="shared" si="2397"/>
        <v>0</v>
      </c>
      <c r="AH268" s="474"/>
      <c r="AI268" s="263">
        <f t="shared" si="2398"/>
        <v>0</v>
      </c>
      <c r="AJ268" s="474"/>
      <c r="AK268" s="263">
        <f t="shared" si="2399"/>
        <v>0</v>
      </c>
      <c r="AL268" s="474"/>
      <c r="AM268" s="263">
        <f t="shared" si="2400"/>
        <v>0</v>
      </c>
      <c r="AN268" s="474">
        <v>0</v>
      </c>
      <c r="AO268" s="263">
        <f t="shared" si="2401"/>
        <v>0</v>
      </c>
      <c r="AP268" s="474">
        <v>0</v>
      </c>
      <c r="AQ268" s="263">
        <f t="shared" si="2402"/>
        <v>0</v>
      </c>
      <c r="AR268" s="474">
        <v>0</v>
      </c>
      <c r="AS268" s="263">
        <f t="shared" si="2403"/>
        <v>0</v>
      </c>
      <c r="AT268" s="474">
        <v>0</v>
      </c>
      <c r="AU268" s="263">
        <f t="shared" si="2404"/>
        <v>0</v>
      </c>
      <c r="AV268" s="474">
        <v>0</v>
      </c>
      <c r="AW268" s="263">
        <f t="shared" si="2405"/>
        <v>0</v>
      </c>
      <c r="AX268" s="474">
        <v>0</v>
      </c>
      <c r="AY268" s="263">
        <f t="shared" si="2406"/>
        <v>0</v>
      </c>
      <c r="AZ268" s="474">
        <v>0</v>
      </c>
      <c r="BA268" s="263">
        <f t="shared" si="2407"/>
        <v>0</v>
      </c>
      <c r="BB268" s="474">
        <v>0</v>
      </c>
      <c r="BC268" s="263">
        <f t="shared" si="2408"/>
        <v>0</v>
      </c>
      <c r="BD268" s="474">
        <v>0</v>
      </c>
      <c r="BE268" s="263">
        <f t="shared" si="2409"/>
        <v>0</v>
      </c>
      <c r="BF268" s="474">
        <v>0</v>
      </c>
      <c r="BG268" s="263">
        <f t="shared" si="2410"/>
        <v>0</v>
      </c>
      <c r="BH268" s="474">
        <v>0</v>
      </c>
      <c r="BI268" s="263">
        <f t="shared" si="2411"/>
        <v>0</v>
      </c>
      <c r="BJ268" s="474">
        <v>0</v>
      </c>
      <c r="BK268" s="263">
        <f t="shared" si="2412"/>
        <v>0</v>
      </c>
      <c r="BL268" s="474">
        <v>0</v>
      </c>
      <c r="BM268" s="263">
        <f t="shared" si="2413"/>
        <v>0</v>
      </c>
      <c r="BN268" s="474">
        <v>0</v>
      </c>
      <c r="BO268" s="263">
        <f t="shared" si="2414"/>
        <v>0</v>
      </c>
      <c r="BP268" s="474">
        <v>0</v>
      </c>
      <c r="BQ268" s="476">
        <f>SUM(BN268,BL268,BJ268,BH268,BF268,BD268,BB268,AZ268,AX268,AV268,AT268,AR268,AP268,AN268,AL268,AJ268,AH268,AF268,AD268,AB268,Z268,X268,V268,T268,R268,P268,N268,L268,J268,H268,BP268)</f>
        <v>0</v>
      </c>
      <c r="BR268" s="295">
        <f t="shared" si="2383"/>
        <v>0</v>
      </c>
    </row>
    <row r="269" spans="2:70" ht="18" hidden="1" customHeight="1" outlineLevel="2" thickTop="1" thickBot="1">
      <c r="B269" s="208" t="s">
        <v>615</v>
      </c>
      <c r="C269" s="260" t="str">
        <f>IF(VLOOKUP(B269,'Orçamento Detalhado'!$A$11:$I$529,4,)="","",(VLOOKUP(B269,'Orçamento Detalhado'!$A$11:$I$529,4,)))</f>
        <v>Prumadas</v>
      </c>
      <c r="D269" s="261" t="str">
        <f>IF(B269="","",VLOOKUP($B269,'Orçamento Detalhado'!$A$11:$J$529,10,))</f>
        <v/>
      </c>
      <c r="E269" s="262">
        <f t="shared" si="2384"/>
        <v>0</v>
      </c>
      <c r="F269" s="478">
        <v>265</v>
      </c>
      <c r="G269" s="263">
        <f t="shared" si="2385"/>
        <v>0</v>
      </c>
      <c r="H269" s="264"/>
      <c r="I269" s="263">
        <f t="shared" si="2386"/>
        <v>0</v>
      </c>
      <c r="J269" s="474"/>
      <c r="K269" s="263">
        <f t="shared" si="2387"/>
        <v>0</v>
      </c>
      <c r="L269" s="474">
        <v>0</v>
      </c>
      <c r="M269" s="263">
        <f t="shared" si="2388"/>
        <v>0</v>
      </c>
      <c r="N269" s="474">
        <v>0</v>
      </c>
      <c r="O269" s="263">
        <f t="shared" si="2389"/>
        <v>0</v>
      </c>
      <c r="P269" s="474">
        <v>0</v>
      </c>
      <c r="Q269" s="263">
        <f t="shared" si="2390"/>
        <v>0</v>
      </c>
      <c r="R269" s="474">
        <v>0</v>
      </c>
      <c r="S269" s="263">
        <f t="shared" si="2391"/>
        <v>0</v>
      </c>
      <c r="T269" s="474">
        <v>0</v>
      </c>
      <c r="U269" s="263">
        <f t="shared" si="2392"/>
        <v>0</v>
      </c>
      <c r="V269" s="474">
        <v>0</v>
      </c>
      <c r="W269" s="263">
        <f t="shared" si="2393"/>
        <v>0</v>
      </c>
      <c r="X269" s="474">
        <v>0</v>
      </c>
      <c r="Y269" s="263">
        <f t="shared" si="2394"/>
        <v>0</v>
      </c>
      <c r="Z269" s="474">
        <v>0</v>
      </c>
      <c r="AA269" s="263">
        <f t="shared" si="2395"/>
        <v>0</v>
      </c>
      <c r="AB269" s="474"/>
      <c r="AC269" s="263">
        <f>IFERROR($D269*AD269,0)</f>
        <v>0</v>
      </c>
      <c r="AD269" s="474"/>
      <c r="AE269" s="263">
        <f t="shared" si="2396"/>
        <v>0</v>
      </c>
      <c r="AF269" s="474"/>
      <c r="AG269" s="263">
        <f t="shared" si="2397"/>
        <v>0</v>
      </c>
      <c r="AH269" s="474"/>
      <c r="AI269" s="263">
        <f t="shared" si="2398"/>
        <v>0</v>
      </c>
      <c r="AJ269" s="474">
        <v>0</v>
      </c>
      <c r="AK269" s="263">
        <f t="shared" si="2399"/>
        <v>0</v>
      </c>
      <c r="AL269" s="474">
        <v>0</v>
      </c>
      <c r="AM269" s="263">
        <f t="shared" si="2400"/>
        <v>0</v>
      </c>
      <c r="AN269" s="474">
        <v>0</v>
      </c>
      <c r="AO269" s="263">
        <f t="shared" si="2401"/>
        <v>0</v>
      </c>
      <c r="AP269" s="474">
        <v>0</v>
      </c>
      <c r="AQ269" s="263">
        <f t="shared" si="2402"/>
        <v>0</v>
      </c>
      <c r="AR269" s="474">
        <v>0</v>
      </c>
      <c r="AS269" s="263">
        <f t="shared" si="2403"/>
        <v>0</v>
      </c>
      <c r="AT269" s="474">
        <v>0</v>
      </c>
      <c r="AU269" s="263">
        <f t="shared" si="2404"/>
        <v>0</v>
      </c>
      <c r="AV269" s="474">
        <v>0</v>
      </c>
      <c r="AW269" s="263">
        <f t="shared" si="2405"/>
        <v>0</v>
      </c>
      <c r="AX269" s="474">
        <v>0</v>
      </c>
      <c r="AY269" s="263">
        <f t="shared" si="2406"/>
        <v>0</v>
      </c>
      <c r="AZ269" s="474">
        <v>0</v>
      </c>
      <c r="BA269" s="263">
        <f t="shared" si="2407"/>
        <v>0</v>
      </c>
      <c r="BB269" s="474">
        <v>0</v>
      </c>
      <c r="BC269" s="263">
        <f t="shared" si="2408"/>
        <v>0</v>
      </c>
      <c r="BD269" s="474">
        <v>0</v>
      </c>
      <c r="BE269" s="263">
        <f t="shared" si="2409"/>
        <v>0</v>
      </c>
      <c r="BF269" s="474">
        <v>0</v>
      </c>
      <c r="BG269" s="263">
        <f t="shared" si="2410"/>
        <v>0</v>
      </c>
      <c r="BH269" s="474">
        <v>0</v>
      </c>
      <c r="BI269" s="263">
        <f t="shared" si="2411"/>
        <v>0</v>
      </c>
      <c r="BJ269" s="474">
        <v>0</v>
      </c>
      <c r="BK269" s="263">
        <f t="shared" si="2412"/>
        <v>0</v>
      </c>
      <c r="BL269" s="474">
        <v>0</v>
      </c>
      <c r="BM269" s="263">
        <f t="shared" si="2413"/>
        <v>0</v>
      </c>
      <c r="BN269" s="474">
        <v>0</v>
      </c>
      <c r="BO269" s="263">
        <f t="shared" si="2414"/>
        <v>0</v>
      </c>
      <c r="BP269" s="474">
        <v>0</v>
      </c>
      <c r="BQ269" s="476">
        <f>SUM(BN269,BL269,BJ269,BH269,BF269,BD269,BB269,AZ269,AX269,AV269,AT269,AR269,AP269,AN269,AL269,AJ269,AH269,AF269,AD269,AB269,Z269,X269,V269,T269,R269,P269,N269,L269,J269,H269,BP269)</f>
        <v>0</v>
      </c>
      <c r="BR269" s="295">
        <f t="shared" si="2383"/>
        <v>0</v>
      </c>
    </row>
    <row r="270" spans="2:70" ht="18" hidden="1" customHeight="1" outlineLevel="2" thickTop="1" thickBot="1">
      <c r="B270" s="208" t="s">
        <v>617</v>
      </c>
      <c r="C270" s="260" t="str">
        <f>IF(VLOOKUP(B270,'Orçamento Detalhado'!$A$11:$I$529,4,)="","",(VLOOKUP(B270,'Orçamento Detalhado'!$A$11:$I$529,4,)))</f>
        <v>Distribuição</v>
      </c>
      <c r="D270" s="261" t="str">
        <f>IF(B270="","",VLOOKUP($B270,'Orçamento Detalhado'!$A$11:$J$529,10,))</f>
        <v/>
      </c>
      <c r="E270" s="262">
        <f t="shared" si="2384"/>
        <v>0</v>
      </c>
      <c r="F270" s="478">
        <v>266</v>
      </c>
      <c r="G270" s="263">
        <f t="shared" si="2385"/>
        <v>0</v>
      </c>
      <c r="H270" s="264"/>
      <c r="I270" s="263">
        <f t="shared" si="2386"/>
        <v>0</v>
      </c>
      <c r="J270" s="474"/>
      <c r="K270" s="263">
        <f t="shared" si="2387"/>
        <v>0</v>
      </c>
      <c r="L270" s="474">
        <v>0</v>
      </c>
      <c r="M270" s="263">
        <f t="shared" si="2388"/>
        <v>0</v>
      </c>
      <c r="N270" s="474">
        <v>0</v>
      </c>
      <c r="O270" s="263">
        <f t="shared" si="2389"/>
        <v>0</v>
      </c>
      <c r="P270" s="474">
        <v>0</v>
      </c>
      <c r="Q270" s="263">
        <f t="shared" si="2390"/>
        <v>0</v>
      </c>
      <c r="R270" s="474">
        <v>0</v>
      </c>
      <c r="S270" s="263">
        <f t="shared" si="2391"/>
        <v>0</v>
      </c>
      <c r="T270" s="474">
        <v>0</v>
      </c>
      <c r="U270" s="263">
        <f t="shared" si="2392"/>
        <v>0</v>
      </c>
      <c r="V270" s="474">
        <v>0</v>
      </c>
      <c r="W270" s="263">
        <f t="shared" si="2393"/>
        <v>0</v>
      </c>
      <c r="X270" s="474">
        <v>0</v>
      </c>
      <c r="Y270" s="263">
        <f t="shared" si="2394"/>
        <v>0</v>
      </c>
      <c r="Z270" s="474">
        <v>0</v>
      </c>
      <c r="AA270" s="263">
        <f t="shared" si="2395"/>
        <v>0</v>
      </c>
      <c r="AB270" s="474"/>
      <c r="AC270" s="263">
        <f>IFERROR($D270*AD270,0)</f>
        <v>0</v>
      </c>
      <c r="AD270" s="474"/>
      <c r="AE270" s="263">
        <f t="shared" si="2396"/>
        <v>0</v>
      </c>
      <c r="AF270" s="474"/>
      <c r="AG270" s="263">
        <f t="shared" si="2397"/>
        <v>0</v>
      </c>
      <c r="AH270" s="474"/>
      <c r="AI270" s="263">
        <f t="shared" si="2398"/>
        <v>0</v>
      </c>
      <c r="AJ270" s="474">
        <v>0</v>
      </c>
      <c r="AK270" s="263">
        <f t="shared" si="2399"/>
        <v>0</v>
      </c>
      <c r="AL270" s="474">
        <v>0</v>
      </c>
      <c r="AM270" s="263">
        <f t="shared" si="2400"/>
        <v>0</v>
      </c>
      <c r="AN270" s="474">
        <v>0</v>
      </c>
      <c r="AO270" s="263">
        <f t="shared" si="2401"/>
        <v>0</v>
      </c>
      <c r="AP270" s="474">
        <v>0</v>
      </c>
      <c r="AQ270" s="263">
        <f t="shared" si="2402"/>
        <v>0</v>
      </c>
      <c r="AR270" s="474">
        <v>0</v>
      </c>
      <c r="AS270" s="263">
        <f t="shared" si="2403"/>
        <v>0</v>
      </c>
      <c r="AT270" s="474">
        <v>0</v>
      </c>
      <c r="AU270" s="263">
        <f t="shared" si="2404"/>
        <v>0</v>
      </c>
      <c r="AV270" s="474">
        <v>0</v>
      </c>
      <c r="AW270" s="263">
        <f t="shared" si="2405"/>
        <v>0</v>
      </c>
      <c r="AX270" s="474">
        <v>0</v>
      </c>
      <c r="AY270" s="263">
        <f t="shared" si="2406"/>
        <v>0</v>
      </c>
      <c r="AZ270" s="474">
        <v>0</v>
      </c>
      <c r="BA270" s="263">
        <f t="shared" si="2407"/>
        <v>0</v>
      </c>
      <c r="BB270" s="474">
        <v>0</v>
      </c>
      <c r="BC270" s="263">
        <f t="shared" si="2408"/>
        <v>0</v>
      </c>
      <c r="BD270" s="474">
        <v>0</v>
      </c>
      <c r="BE270" s="263">
        <f t="shared" si="2409"/>
        <v>0</v>
      </c>
      <c r="BF270" s="474">
        <v>0</v>
      </c>
      <c r="BG270" s="263">
        <f t="shared" si="2410"/>
        <v>0</v>
      </c>
      <c r="BH270" s="474">
        <v>0</v>
      </c>
      <c r="BI270" s="263">
        <f t="shared" si="2411"/>
        <v>0</v>
      </c>
      <c r="BJ270" s="474">
        <v>0</v>
      </c>
      <c r="BK270" s="263">
        <f t="shared" si="2412"/>
        <v>0</v>
      </c>
      <c r="BL270" s="474">
        <v>0</v>
      </c>
      <c r="BM270" s="263">
        <f t="shared" si="2413"/>
        <v>0</v>
      </c>
      <c r="BN270" s="474">
        <v>0</v>
      </c>
      <c r="BO270" s="263">
        <f t="shared" si="2414"/>
        <v>0</v>
      </c>
      <c r="BP270" s="474">
        <v>0</v>
      </c>
      <c r="BQ270" s="476">
        <f>SUM(BN270,BL270,BJ270,BH270,BF270,BD270,BB270,AZ270,AX270,AV270,AT270,AR270,AP270,AN270,AL270,AJ270,AH270,AF270,AD270,AB270,Z270,X270,V270,T270,R270,P270,N270,L270,J270,H270,BP270)</f>
        <v>0</v>
      </c>
      <c r="BR270" s="295">
        <f t="shared" si="2383"/>
        <v>0</v>
      </c>
    </row>
    <row r="271" spans="2:70" ht="18" hidden="1" customHeight="1" outlineLevel="2" thickTop="1" thickBot="1">
      <c r="B271" s="208" t="s">
        <v>619</v>
      </c>
      <c r="C271" s="260" t="str">
        <f>IF(VLOOKUP(B271,'Orçamento Detalhado'!$A$11:$I$529,4,)="","",(VLOOKUP(B271,'Orçamento Detalhado'!$A$11:$I$529,4,)))</f>
        <v>Medidores</v>
      </c>
      <c r="D271" s="261" t="str">
        <f>IF(B271="","",VLOOKUP($B271,'Orçamento Detalhado'!$A$11:$J$529,10,))</f>
        <v/>
      </c>
      <c r="E271" s="262">
        <f t="shared" si="2384"/>
        <v>0</v>
      </c>
      <c r="F271" s="478">
        <v>267</v>
      </c>
      <c r="G271" s="263">
        <f t="shared" si="2385"/>
        <v>0</v>
      </c>
      <c r="H271" s="264"/>
      <c r="I271" s="263">
        <f t="shared" si="2386"/>
        <v>0</v>
      </c>
      <c r="J271" s="474"/>
      <c r="K271" s="263">
        <f t="shared" si="2387"/>
        <v>0</v>
      </c>
      <c r="L271" s="474">
        <v>0</v>
      </c>
      <c r="M271" s="263">
        <f t="shared" si="2388"/>
        <v>0</v>
      </c>
      <c r="N271" s="474">
        <v>0</v>
      </c>
      <c r="O271" s="263">
        <f t="shared" si="2389"/>
        <v>0</v>
      </c>
      <c r="P271" s="474">
        <v>0</v>
      </c>
      <c r="Q271" s="263">
        <f t="shared" si="2390"/>
        <v>0</v>
      </c>
      <c r="R271" s="474">
        <v>0</v>
      </c>
      <c r="S271" s="263">
        <f t="shared" si="2391"/>
        <v>0</v>
      </c>
      <c r="T271" s="474">
        <v>0</v>
      </c>
      <c r="U271" s="263">
        <f t="shared" si="2392"/>
        <v>0</v>
      </c>
      <c r="V271" s="474">
        <v>0</v>
      </c>
      <c r="W271" s="263">
        <f t="shared" si="2393"/>
        <v>0</v>
      </c>
      <c r="X271" s="474">
        <v>0</v>
      </c>
      <c r="Y271" s="263">
        <f t="shared" si="2394"/>
        <v>0</v>
      </c>
      <c r="Z271" s="474">
        <v>0</v>
      </c>
      <c r="AA271" s="263">
        <f t="shared" si="2395"/>
        <v>0</v>
      </c>
      <c r="AB271" s="474"/>
      <c r="AC271" s="263">
        <f>IFERROR($D271*AD271,0)</f>
        <v>0</v>
      </c>
      <c r="AD271" s="474"/>
      <c r="AE271" s="263">
        <f t="shared" si="2396"/>
        <v>0</v>
      </c>
      <c r="AF271" s="474"/>
      <c r="AG271" s="263">
        <f t="shared" si="2397"/>
        <v>0</v>
      </c>
      <c r="AH271" s="474"/>
      <c r="AI271" s="263">
        <f t="shared" si="2398"/>
        <v>0</v>
      </c>
      <c r="AJ271" s="474">
        <v>0</v>
      </c>
      <c r="AK271" s="263">
        <f t="shared" si="2399"/>
        <v>0</v>
      </c>
      <c r="AL271" s="474">
        <v>0</v>
      </c>
      <c r="AM271" s="263">
        <f t="shared" si="2400"/>
        <v>0</v>
      </c>
      <c r="AN271" s="474">
        <v>0</v>
      </c>
      <c r="AO271" s="263">
        <f t="shared" si="2401"/>
        <v>0</v>
      </c>
      <c r="AP271" s="474">
        <v>0</v>
      </c>
      <c r="AQ271" s="263">
        <f t="shared" si="2402"/>
        <v>0</v>
      </c>
      <c r="AR271" s="474">
        <v>0</v>
      </c>
      <c r="AS271" s="263">
        <f t="shared" si="2403"/>
        <v>0</v>
      </c>
      <c r="AT271" s="474">
        <v>0</v>
      </c>
      <c r="AU271" s="263">
        <f t="shared" si="2404"/>
        <v>0</v>
      </c>
      <c r="AV271" s="474">
        <v>0</v>
      </c>
      <c r="AW271" s="263">
        <f t="shared" si="2405"/>
        <v>0</v>
      </c>
      <c r="AX271" s="474">
        <v>0</v>
      </c>
      <c r="AY271" s="263">
        <f t="shared" si="2406"/>
        <v>0</v>
      </c>
      <c r="AZ271" s="474">
        <v>0</v>
      </c>
      <c r="BA271" s="263">
        <f t="shared" si="2407"/>
        <v>0</v>
      </c>
      <c r="BB271" s="474">
        <v>0</v>
      </c>
      <c r="BC271" s="263">
        <f t="shared" si="2408"/>
        <v>0</v>
      </c>
      <c r="BD271" s="474">
        <v>0</v>
      </c>
      <c r="BE271" s="263">
        <f t="shared" si="2409"/>
        <v>0</v>
      </c>
      <c r="BF271" s="474">
        <v>0</v>
      </c>
      <c r="BG271" s="263">
        <f t="shared" si="2410"/>
        <v>0</v>
      </c>
      <c r="BH271" s="474">
        <v>0</v>
      </c>
      <c r="BI271" s="263">
        <f t="shared" si="2411"/>
        <v>0</v>
      </c>
      <c r="BJ271" s="474">
        <v>0</v>
      </c>
      <c r="BK271" s="263">
        <f t="shared" si="2412"/>
        <v>0</v>
      </c>
      <c r="BL271" s="474">
        <v>0</v>
      </c>
      <c r="BM271" s="263">
        <f t="shared" si="2413"/>
        <v>0</v>
      </c>
      <c r="BN271" s="474">
        <v>0</v>
      </c>
      <c r="BO271" s="263">
        <f t="shared" si="2414"/>
        <v>0</v>
      </c>
      <c r="BP271" s="474">
        <v>0</v>
      </c>
      <c r="BQ271" s="476">
        <f>SUM(BN271,BL271,BJ271,BH271,BF271,BD271,BB271,AZ271,AX271,AV271,AT271,AR271,AP271,AN271,AL271,AJ271,AH271,AF271,AD271,AB271,Z271,X271,V271,T271,R271,P271,N271,L271,J271,H271,BP271)</f>
        <v>0</v>
      </c>
      <c r="BR271" s="295">
        <f t="shared" si="2383"/>
        <v>0</v>
      </c>
    </row>
    <row r="272" spans="2:70" ht="18" hidden="1" customHeight="1" outlineLevel="2" thickTop="1" thickBot="1">
      <c r="B272" s="208" t="s">
        <v>621</v>
      </c>
      <c r="C272" s="260" t="str">
        <f>IF(VLOOKUP(B272,'Orçamento Detalhado'!$A$11:$I$529,4,)="","",(VLOOKUP(B272,'Orçamento Detalhado'!$A$11:$I$529,4,)))</f>
        <v>Reservatório</v>
      </c>
      <c r="D272" s="261" t="str">
        <f>IF(B272="","",VLOOKUP($B272,'Orçamento Detalhado'!$A$11:$J$529,10,))</f>
        <v/>
      </c>
      <c r="E272" s="262">
        <f t="shared" si="2384"/>
        <v>0</v>
      </c>
      <c r="F272" s="478">
        <v>268</v>
      </c>
      <c r="G272" s="263">
        <f t="shared" si="2385"/>
        <v>0</v>
      </c>
      <c r="H272" s="264"/>
      <c r="I272" s="263">
        <f t="shared" si="2386"/>
        <v>0</v>
      </c>
      <c r="J272" s="474"/>
      <c r="K272" s="263">
        <f t="shared" si="2387"/>
        <v>0</v>
      </c>
      <c r="L272" s="474">
        <v>0</v>
      </c>
      <c r="M272" s="263">
        <f t="shared" si="2388"/>
        <v>0</v>
      </c>
      <c r="N272" s="474">
        <v>0</v>
      </c>
      <c r="O272" s="263">
        <f t="shared" si="2389"/>
        <v>0</v>
      </c>
      <c r="P272" s="474">
        <v>0</v>
      </c>
      <c r="Q272" s="263">
        <f t="shared" si="2390"/>
        <v>0</v>
      </c>
      <c r="R272" s="474">
        <v>0</v>
      </c>
      <c r="S272" s="263">
        <f t="shared" si="2391"/>
        <v>0</v>
      </c>
      <c r="T272" s="474">
        <v>0</v>
      </c>
      <c r="U272" s="263">
        <f t="shared" si="2392"/>
        <v>0</v>
      </c>
      <c r="V272" s="474">
        <v>0</v>
      </c>
      <c r="W272" s="263">
        <f t="shared" si="2393"/>
        <v>0</v>
      </c>
      <c r="X272" s="474">
        <v>0</v>
      </c>
      <c r="Y272" s="263">
        <f t="shared" si="2394"/>
        <v>0</v>
      </c>
      <c r="Z272" s="474">
        <v>0</v>
      </c>
      <c r="AA272" s="263">
        <f t="shared" si="2395"/>
        <v>0</v>
      </c>
      <c r="AB272" s="474"/>
      <c r="AC272" s="263">
        <f t="shared" ref="AC272:AC311" si="2415">IFERROR($D272*AD272,0)</f>
        <v>0</v>
      </c>
      <c r="AD272" s="474"/>
      <c r="AE272" s="263">
        <f t="shared" si="2396"/>
        <v>0</v>
      </c>
      <c r="AF272" s="474"/>
      <c r="AG272" s="263">
        <f t="shared" si="2397"/>
        <v>0</v>
      </c>
      <c r="AH272" s="474"/>
      <c r="AI272" s="263">
        <f t="shared" si="2398"/>
        <v>0</v>
      </c>
      <c r="AJ272" s="474">
        <v>0</v>
      </c>
      <c r="AK272" s="263">
        <f t="shared" si="2399"/>
        <v>0</v>
      </c>
      <c r="AL272" s="474">
        <v>0</v>
      </c>
      <c r="AM272" s="263">
        <f t="shared" si="2400"/>
        <v>0</v>
      </c>
      <c r="AN272" s="474">
        <v>0</v>
      </c>
      <c r="AO272" s="263">
        <f t="shared" si="2401"/>
        <v>0</v>
      </c>
      <c r="AP272" s="474">
        <v>0</v>
      </c>
      <c r="AQ272" s="263">
        <f t="shared" si="2402"/>
        <v>0</v>
      </c>
      <c r="AR272" s="474">
        <v>0</v>
      </c>
      <c r="AS272" s="263">
        <f t="shared" si="2403"/>
        <v>0</v>
      </c>
      <c r="AT272" s="474">
        <v>0</v>
      </c>
      <c r="AU272" s="263">
        <f t="shared" si="2404"/>
        <v>0</v>
      </c>
      <c r="AV272" s="474">
        <v>0</v>
      </c>
      <c r="AW272" s="263">
        <f t="shared" si="2405"/>
        <v>0</v>
      </c>
      <c r="AX272" s="474">
        <v>0</v>
      </c>
      <c r="AY272" s="263">
        <f t="shared" si="2406"/>
        <v>0</v>
      </c>
      <c r="AZ272" s="474">
        <v>0</v>
      </c>
      <c r="BA272" s="263">
        <f t="shared" si="2407"/>
        <v>0</v>
      </c>
      <c r="BB272" s="474">
        <v>0</v>
      </c>
      <c r="BC272" s="263">
        <f t="shared" si="2408"/>
        <v>0</v>
      </c>
      <c r="BD272" s="474">
        <v>0</v>
      </c>
      <c r="BE272" s="263">
        <f t="shared" si="2409"/>
        <v>0</v>
      </c>
      <c r="BF272" s="474">
        <v>0</v>
      </c>
      <c r="BG272" s="263">
        <f t="shared" si="2410"/>
        <v>0</v>
      </c>
      <c r="BH272" s="474">
        <v>0</v>
      </c>
      <c r="BI272" s="263">
        <f t="shared" si="2411"/>
        <v>0</v>
      </c>
      <c r="BJ272" s="474">
        <v>0</v>
      </c>
      <c r="BK272" s="263">
        <f t="shared" si="2412"/>
        <v>0</v>
      </c>
      <c r="BL272" s="474">
        <v>0</v>
      </c>
      <c r="BM272" s="263">
        <f t="shared" si="2413"/>
        <v>0</v>
      </c>
      <c r="BN272" s="474">
        <v>0</v>
      </c>
      <c r="BO272" s="263">
        <f t="shared" si="2414"/>
        <v>0</v>
      </c>
      <c r="BP272" s="474">
        <v>0</v>
      </c>
      <c r="BQ272" s="476">
        <f t="shared" si="2382"/>
        <v>0</v>
      </c>
      <c r="BR272" s="295">
        <f t="shared" si="2383"/>
        <v>0</v>
      </c>
    </row>
    <row r="273" spans="2:70" ht="18" hidden="1" customHeight="1" outlineLevel="2" thickTop="1" thickBot="1">
      <c r="B273" s="208" t="s">
        <v>623</v>
      </c>
      <c r="C273" s="260" t="str">
        <f>IF(VLOOKUP(B273,'Orçamento Detalhado'!$A$11:$I$529,4,)="","",(VLOOKUP(B273,'Orçamento Detalhado'!$A$11:$I$529,4,)))</f>
        <v>Bombas</v>
      </c>
      <c r="D273" s="261" t="str">
        <f>IF(B273="","",VLOOKUP($B273,'Orçamento Detalhado'!$A$11:$J$529,10,))</f>
        <v/>
      </c>
      <c r="E273" s="262">
        <f t="shared" si="2384"/>
        <v>0</v>
      </c>
      <c r="F273" s="478">
        <v>269</v>
      </c>
      <c r="G273" s="263">
        <f t="shared" ref="G273" si="2416">IFERROR($D273*H273,0)</f>
        <v>0</v>
      </c>
      <c r="H273" s="264"/>
      <c r="I273" s="263">
        <f t="shared" ref="I273" si="2417">IFERROR($D273*J273,0)</f>
        <v>0</v>
      </c>
      <c r="J273" s="474"/>
      <c r="K273" s="263">
        <f t="shared" ref="K273" si="2418">IFERROR($D273*L273,0)</f>
        <v>0</v>
      </c>
      <c r="L273" s="474">
        <v>0</v>
      </c>
      <c r="M273" s="263">
        <f t="shared" ref="M273" si="2419">IFERROR($D273*N273,0)</f>
        <v>0</v>
      </c>
      <c r="N273" s="474">
        <v>0</v>
      </c>
      <c r="O273" s="263">
        <f t="shared" ref="O273" si="2420">IFERROR($D273*P273,0)</f>
        <v>0</v>
      </c>
      <c r="P273" s="474">
        <v>0</v>
      </c>
      <c r="Q273" s="263">
        <f t="shared" ref="Q273" si="2421">IFERROR($D273*R273,0)</f>
        <v>0</v>
      </c>
      <c r="R273" s="474">
        <v>0</v>
      </c>
      <c r="S273" s="263">
        <f t="shared" ref="S273" si="2422">IFERROR($D273*T273,0)</f>
        <v>0</v>
      </c>
      <c r="T273" s="474">
        <v>0</v>
      </c>
      <c r="U273" s="263">
        <f t="shared" ref="U273" si="2423">IFERROR($D273*V273,0)</f>
        <v>0</v>
      </c>
      <c r="V273" s="474">
        <v>0</v>
      </c>
      <c r="W273" s="263">
        <f t="shared" ref="W273" si="2424">IFERROR($D273*X273,0)</f>
        <v>0</v>
      </c>
      <c r="X273" s="474">
        <v>0</v>
      </c>
      <c r="Y273" s="263">
        <f t="shared" ref="Y273" si="2425">IFERROR($D273*Z273,0)</f>
        <v>0</v>
      </c>
      <c r="Z273" s="474">
        <v>0</v>
      </c>
      <c r="AA273" s="263">
        <f t="shared" ref="AA273" si="2426">IFERROR($D273*AB273,0)</f>
        <v>0</v>
      </c>
      <c r="AB273" s="474"/>
      <c r="AC273" s="263">
        <f t="shared" ref="AC273" si="2427">IFERROR($D273*AD273,0)</f>
        <v>0</v>
      </c>
      <c r="AD273" s="474"/>
      <c r="AE273" s="263">
        <f t="shared" ref="AE273" si="2428">IFERROR($D273*AF273,0)</f>
        <v>0</v>
      </c>
      <c r="AF273" s="474"/>
      <c r="AG273" s="263">
        <f t="shared" ref="AG273" si="2429">IFERROR($D273*AH273,0)</f>
        <v>0</v>
      </c>
      <c r="AH273" s="474"/>
      <c r="AI273" s="263">
        <f t="shared" ref="AI273" si="2430">IFERROR($D273*AJ273,0)</f>
        <v>0</v>
      </c>
      <c r="AJ273" s="474">
        <v>0</v>
      </c>
      <c r="AK273" s="263">
        <f t="shared" ref="AK273" si="2431">IFERROR($D273*AL273,0)</f>
        <v>0</v>
      </c>
      <c r="AL273" s="474">
        <v>0</v>
      </c>
      <c r="AM273" s="263">
        <f t="shared" ref="AM273" si="2432">IFERROR($D273*AN273,0)</f>
        <v>0</v>
      </c>
      <c r="AN273" s="474">
        <v>0</v>
      </c>
      <c r="AO273" s="263">
        <f t="shared" ref="AO273" si="2433">IFERROR($D273*AP273,0)</f>
        <v>0</v>
      </c>
      <c r="AP273" s="474">
        <v>0</v>
      </c>
      <c r="AQ273" s="263">
        <f t="shared" ref="AQ273" si="2434">IFERROR($D273*AR273,0)</f>
        <v>0</v>
      </c>
      <c r="AR273" s="474">
        <v>0</v>
      </c>
      <c r="AS273" s="263">
        <f t="shared" ref="AS273" si="2435">IFERROR($D273*AT273,0)</f>
        <v>0</v>
      </c>
      <c r="AT273" s="474">
        <v>0</v>
      </c>
      <c r="AU273" s="263">
        <f t="shared" ref="AU273" si="2436">IFERROR($D273*AV273,0)</f>
        <v>0</v>
      </c>
      <c r="AV273" s="474">
        <v>0</v>
      </c>
      <c r="AW273" s="263">
        <f t="shared" ref="AW273" si="2437">IFERROR($D273*AX273,0)</f>
        <v>0</v>
      </c>
      <c r="AX273" s="474">
        <v>0</v>
      </c>
      <c r="AY273" s="263">
        <f t="shared" ref="AY273" si="2438">IFERROR($D273*AZ273,0)</f>
        <v>0</v>
      </c>
      <c r="AZ273" s="474">
        <v>0</v>
      </c>
      <c r="BA273" s="263">
        <f t="shared" ref="BA273" si="2439">IFERROR($D273*BB273,0)</f>
        <v>0</v>
      </c>
      <c r="BB273" s="474">
        <v>0</v>
      </c>
      <c r="BC273" s="263">
        <f t="shared" ref="BC273" si="2440">IFERROR($D273*BD273,0)</f>
        <v>0</v>
      </c>
      <c r="BD273" s="474">
        <v>0</v>
      </c>
      <c r="BE273" s="263">
        <f t="shared" ref="BE273" si="2441">IFERROR($D273*BF273,0)</f>
        <v>0</v>
      </c>
      <c r="BF273" s="474">
        <v>0</v>
      </c>
      <c r="BG273" s="263">
        <f t="shared" ref="BG273" si="2442">IFERROR($D273*BH273,0)</f>
        <v>0</v>
      </c>
      <c r="BH273" s="474">
        <v>0</v>
      </c>
      <c r="BI273" s="263">
        <f t="shared" ref="BI273" si="2443">IFERROR($D273*BJ273,0)</f>
        <v>0</v>
      </c>
      <c r="BJ273" s="474">
        <v>0</v>
      </c>
      <c r="BK273" s="263">
        <f t="shared" ref="BK273" si="2444">IFERROR($D273*BL273,0)</f>
        <v>0</v>
      </c>
      <c r="BL273" s="474">
        <v>0</v>
      </c>
      <c r="BM273" s="263">
        <f t="shared" ref="BM273" si="2445">IFERROR($D273*BN273,0)</f>
        <v>0</v>
      </c>
      <c r="BN273" s="474">
        <v>0</v>
      </c>
      <c r="BO273" s="263">
        <f t="shared" ref="BO273" si="2446">IFERROR($D273*BP273,0)</f>
        <v>0</v>
      </c>
      <c r="BP273" s="474">
        <v>0</v>
      </c>
      <c r="BQ273" s="476">
        <f t="shared" ref="BQ273" si="2447">SUM(BN273,BL273,BJ273,BH273,BF273,BD273,BB273,AZ273,AX273,AV273,AT273,AR273,AP273,AN273,AL273,AJ273,AH273,AF273,AD273,AB273,Z273,X273,V273,T273,R273,P273,N273,L273,J273,H273,BP273)</f>
        <v>0</v>
      </c>
      <c r="BR273" s="295">
        <f t="shared" si="2383"/>
        <v>0</v>
      </c>
    </row>
    <row r="274" spans="2:70" ht="18" hidden="1" customHeight="1" outlineLevel="2" thickTop="1" thickBot="1">
      <c r="B274" s="208" t="s">
        <v>625</v>
      </c>
      <c r="C274" s="260" t="str">
        <f>IF(VLOOKUP(B274,'Orçamento Detalhado'!$A$11:$I$529,4,)="","",(VLOOKUP(B274,'Orçamento Detalhado'!$A$11:$I$529,4,)))</f>
        <v/>
      </c>
      <c r="D274" s="261" t="str">
        <f>IF(B274="","",VLOOKUP($B274,'Orçamento Detalhado'!$A$11:$J$529,10,))</f>
        <v/>
      </c>
      <c r="E274" s="262">
        <f t="shared" si="2384"/>
        <v>0</v>
      </c>
      <c r="F274" s="478">
        <v>270</v>
      </c>
      <c r="G274" s="263">
        <f t="shared" si="2385"/>
        <v>0</v>
      </c>
      <c r="H274" s="264"/>
      <c r="I274" s="263">
        <f t="shared" si="2386"/>
        <v>0</v>
      </c>
      <c r="J274" s="474"/>
      <c r="K274" s="263">
        <f t="shared" si="2387"/>
        <v>0</v>
      </c>
      <c r="L274" s="474">
        <v>0</v>
      </c>
      <c r="M274" s="263">
        <f t="shared" si="2388"/>
        <v>0</v>
      </c>
      <c r="N274" s="474">
        <v>0</v>
      </c>
      <c r="O274" s="263">
        <f t="shared" si="2389"/>
        <v>0</v>
      </c>
      <c r="P274" s="474">
        <v>0</v>
      </c>
      <c r="Q274" s="263">
        <f t="shared" si="2390"/>
        <v>0</v>
      </c>
      <c r="R274" s="474">
        <v>0</v>
      </c>
      <c r="S274" s="263">
        <f t="shared" si="2391"/>
        <v>0</v>
      </c>
      <c r="T274" s="474">
        <v>0</v>
      </c>
      <c r="U274" s="263">
        <f t="shared" si="2392"/>
        <v>0</v>
      </c>
      <c r="V274" s="474">
        <v>0</v>
      </c>
      <c r="W274" s="263">
        <f t="shared" si="2393"/>
        <v>0</v>
      </c>
      <c r="X274" s="474">
        <v>0</v>
      </c>
      <c r="Y274" s="263">
        <f t="shared" si="2394"/>
        <v>0</v>
      </c>
      <c r="Z274" s="474">
        <v>0</v>
      </c>
      <c r="AA274" s="263">
        <f t="shared" si="2395"/>
        <v>0</v>
      </c>
      <c r="AB274" s="474"/>
      <c r="AC274" s="263">
        <f t="shared" si="2415"/>
        <v>0</v>
      </c>
      <c r="AD274" s="474"/>
      <c r="AE274" s="263">
        <f t="shared" si="2396"/>
        <v>0</v>
      </c>
      <c r="AF274" s="474"/>
      <c r="AG274" s="263">
        <f t="shared" si="2397"/>
        <v>0</v>
      </c>
      <c r="AH274" s="474"/>
      <c r="AI274" s="263">
        <f t="shared" si="2398"/>
        <v>0</v>
      </c>
      <c r="AJ274" s="474">
        <v>0</v>
      </c>
      <c r="AK274" s="263">
        <f t="shared" si="2399"/>
        <v>0</v>
      </c>
      <c r="AL274" s="474">
        <v>0</v>
      </c>
      <c r="AM274" s="263">
        <f t="shared" si="2400"/>
        <v>0</v>
      </c>
      <c r="AN274" s="474">
        <v>0</v>
      </c>
      <c r="AO274" s="263">
        <f t="shared" si="2401"/>
        <v>0</v>
      </c>
      <c r="AP274" s="474">
        <v>0</v>
      </c>
      <c r="AQ274" s="263">
        <f t="shared" si="2402"/>
        <v>0</v>
      </c>
      <c r="AR274" s="474">
        <v>0</v>
      </c>
      <c r="AS274" s="263">
        <f t="shared" si="2403"/>
        <v>0</v>
      </c>
      <c r="AT274" s="474">
        <v>0</v>
      </c>
      <c r="AU274" s="263">
        <f t="shared" si="2404"/>
        <v>0</v>
      </c>
      <c r="AV274" s="474">
        <v>0</v>
      </c>
      <c r="AW274" s="263">
        <f t="shared" si="2405"/>
        <v>0</v>
      </c>
      <c r="AX274" s="474">
        <v>0</v>
      </c>
      <c r="AY274" s="263">
        <f t="shared" si="2406"/>
        <v>0</v>
      </c>
      <c r="AZ274" s="474">
        <v>0</v>
      </c>
      <c r="BA274" s="263">
        <f t="shared" si="2407"/>
        <v>0</v>
      </c>
      <c r="BB274" s="474">
        <v>0</v>
      </c>
      <c r="BC274" s="263">
        <f t="shared" si="2408"/>
        <v>0</v>
      </c>
      <c r="BD274" s="474">
        <v>0</v>
      </c>
      <c r="BE274" s="263">
        <f t="shared" si="2409"/>
        <v>0</v>
      </c>
      <c r="BF274" s="474">
        <v>0</v>
      </c>
      <c r="BG274" s="263">
        <f t="shared" si="2410"/>
        <v>0</v>
      </c>
      <c r="BH274" s="474">
        <v>0</v>
      </c>
      <c r="BI274" s="263">
        <f t="shared" si="2411"/>
        <v>0</v>
      </c>
      <c r="BJ274" s="474">
        <v>0</v>
      </c>
      <c r="BK274" s="263">
        <f t="shared" si="2412"/>
        <v>0</v>
      </c>
      <c r="BL274" s="474">
        <v>0</v>
      </c>
      <c r="BM274" s="263">
        <f t="shared" si="2413"/>
        <v>0</v>
      </c>
      <c r="BN274" s="474">
        <v>0</v>
      </c>
      <c r="BO274" s="263">
        <f t="shared" si="2414"/>
        <v>0</v>
      </c>
      <c r="BP274" s="474">
        <v>0</v>
      </c>
      <c r="BQ274" s="476">
        <f t="shared" si="2382"/>
        <v>0</v>
      </c>
      <c r="BR274" s="295">
        <f t="shared" si="2383"/>
        <v>0</v>
      </c>
    </row>
    <row r="275" spans="2:70" ht="18" hidden="1" customHeight="1" outlineLevel="2" thickTop="1" thickBot="1">
      <c r="B275" s="208" t="s">
        <v>626</v>
      </c>
      <c r="C275" s="260" t="str">
        <f>IF(VLOOKUP(B275,'Orçamento Detalhado'!$A$11:$I$529,4,)="","",(VLOOKUP(B275,'Orçamento Detalhado'!$A$11:$I$529,4,)))</f>
        <v/>
      </c>
      <c r="D275" s="261" t="str">
        <f>IF(B275="","",VLOOKUP($B275,'Orçamento Detalhado'!$A$11:$J$529,10,))</f>
        <v/>
      </c>
      <c r="E275" s="262">
        <f t="shared" si="2384"/>
        <v>0</v>
      </c>
      <c r="F275" s="478">
        <v>271</v>
      </c>
      <c r="G275" s="263">
        <f t="shared" ref="G275:G276" si="2448">IFERROR($D275*H275,0)</f>
        <v>0</v>
      </c>
      <c r="H275" s="264"/>
      <c r="I275" s="263">
        <f t="shared" ref="I275:I276" si="2449">IFERROR($D275*J275,0)</f>
        <v>0</v>
      </c>
      <c r="J275" s="474"/>
      <c r="K275" s="263">
        <f t="shared" ref="K275:K276" si="2450">IFERROR($D275*L275,0)</f>
        <v>0</v>
      </c>
      <c r="L275" s="474">
        <v>0</v>
      </c>
      <c r="M275" s="263">
        <f t="shared" ref="M275:M276" si="2451">IFERROR($D275*N275,0)</f>
        <v>0</v>
      </c>
      <c r="N275" s="474">
        <v>0</v>
      </c>
      <c r="O275" s="263">
        <f t="shared" ref="O275:O276" si="2452">IFERROR($D275*P275,0)</f>
        <v>0</v>
      </c>
      <c r="P275" s="474">
        <v>0</v>
      </c>
      <c r="Q275" s="263">
        <f t="shared" ref="Q275:Q276" si="2453">IFERROR($D275*R275,0)</f>
        <v>0</v>
      </c>
      <c r="R275" s="474">
        <v>0</v>
      </c>
      <c r="S275" s="263">
        <f t="shared" ref="S275:S276" si="2454">IFERROR($D275*T275,0)</f>
        <v>0</v>
      </c>
      <c r="T275" s="474">
        <v>0</v>
      </c>
      <c r="U275" s="263">
        <f t="shared" ref="U275:U276" si="2455">IFERROR($D275*V275,0)</f>
        <v>0</v>
      </c>
      <c r="V275" s="474">
        <v>0</v>
      </c>
      <c r="W275" s="263">
        <f t="shared" ref="W275:W276" si="2456">IFERROR($D275*X275,0)</f>
        <v>0</v>
      </c>
      <c r="X275" s="474">
        <v>0</v>
      </c>
      <c r="Y275" s="263">
        <f t="shared" ref="Y275:Y276" si="2457">IFERROR($D275*Z275,0)</f>
        <v>0</v>
      </c>
      <c r="Z275" s="474">
        <v>0</v>
      </c>
      <c r="AA275" s="263">
        <f t="shared" ref="AA275:AA276" si="2458">IFERROR($D275*AB275,0)</f>
        <v>0</v>
      </c>
      <c r="AB275" s="474"/>
      <c r="AC275" s="263">
        <f t="shared" ref="AC275:AC276" si="2459">IFERROR($D275*AD275,0)</f>
        <v>0</v>
      </c>
      <c r="AD275" s="474"/>
      <c r="AE275" s="263">
        <f t="shared" ref="AE275:AE276" si="2460">IFERROR($D275*AF275,0)</f>
        <v>0</v>
      </c>
      <c r="AF275" s="474"/>
      <c r="AG275" s="263">
        <f t="shared" ref="AG275:AG276" si="2461">IFERROR($D275*AH275,0)</f>
        <v>0</v>
      </c>
      <c r="AH275" s="474"/>
      <c r="AI275" s="263">
        <f t="shared" ref="AI275:AI276" si="2462">IFERROR($D275*AJ275,0)</f>
        <v>0</v>
      </c>
      <c r="AJ275" s="474">
        <v>0</v>
      </c>
      <c r="AK275" s="263">
        <f t="shared" ref="AK275:AK276" si="2463">IFERROR($D275*AL275,0)</f>
        <v>0</v>
      </c>
      <c r="AL275" s="474">
        <v>0</v>
      </c>
      <c r="AM275" s="263">
        <f t="shared" ref="AM275:AM276" si="2464">IFERROR($D275*AN275,0)</f>
        <v>0</v>
      </c>
      <c r="AN275" s="474">
        <v>0</v>
      </c>
      <c r="AO275" s="263">
        <f t="shared" ref="AO275:AO276" si="2465">IFERROR($D275*AP275,0)</f>
        <v>0</v>
      </c>
      <c r="AP275" s="474">
        <v>0</v>
      </c>
      <c r="AQ275" s="263">
        <f t="shared" ref="AQ275:AQ276" si="2466">IFERROR($D275*AR275,0)</f>
        <v>0</v>
      </c>
      <c r="AR275" s="474">
        <v>0</v>
      </c>
      <c r="AS275" s="263">
        <f t="shared" ref="AS275:AS276" si="2467">IFERROR($D275*AT275,0)</f>
        <v>0</v>
      </c>
      <c r="AT275" s="474">
        <v>0</v>
      </c>
      <c r="AU275" s="263">
        <f t="shared" ref="AU275:AU276" si="2468">IFERROR($D275*AV275,0)</f>
        <v>0</v>
      </c>
      <c r="AV275" s="474">
        <v>0</v>
      </c>
      <c r="AW275" s="263">
        <f t="shared" ref="AW275:AW276" si="2469">IFERROR($D275*AX275,0)</f>
        <v>0</v>
      </c>
      <c r="AX275" s="474">
        <v>0</v>
      </c>
      <c r="AY275" s="263">
        <f t="shared" ref="AY275:AY276" si="2470">IFERROR($D275*AZ275,0)</f>
        <v>0</v>
      </c>
      <c r="AZ275" s="474">
        <v>0</v>
      </c>
      <c r="BA275" s="263">
        <f t="shared" ref="BA275:BA276" si="2471">IFERROR($D275*BB275,0)</f>
        <v>0</v>
      </c>
      <c r="BB275" s="474">
        <v>0</v>
      </c>
      <c r="BC275" s="263">
        <f t="shared" ref="BC275:BC276" si="2472">IFERROR($D275*BD275,0)</f>
        <v>0</v>
      </c>
      <c r="BD275" s="474">
        <v>0</v>
      </c>
      <c r="BE275" s="263">
        <f t="shared" ref="BE275:BE276" si="2473">IFERROR($D275*BF275,0)</f>
        <v>0</v>
      </c>
      <c r="BF275" s="474">
        <v>0</v>
      </c>
      <c r="BG275" s="263">
        <f t="shared" ref="BG275:BG276" si="2474">IFERROR($D275*BH275,0)</f>
        <v>0</v>
      </c>
      <c r="BH275" s="474">
        <v>0</v>
      </c>
      <c r="BI275" s="263">
        <f t="shared" ref="BI275:BI276" si="2475">IFERROR($D275*BJ275,0)</f>
        <v>0</v>
      </c>
      <c r="BJ275" s="474">
        <v>0</v>
      </c>
      <c r="BK275" s="263">
        <f t="shared" ref="BK275:BK276" si="2476">IFERROR($D275*BL275,0)</f>
        <v>0</v>
      </c>
      <c r="BL275" s="474">
        <v>0</v>
      </c>
      <c r="BM275" s="263">
        <f t="shared" ref="BM275:BM276" si="2477">IFERROR($D275*BN275,0)</f>
        <v>0</v>
      </c>
      <c r="BN275" s="474">
        <v>0</v>
      </c>
      <c r="BO275" s="263">
        <f t="shared" ref="BO275:BO276" si="2478">IFERROR($D275*BP275,0)</f>
        <v>0</v>
      </c>
      <c r="BP275" s="474">
        <v>0</v>
      </c>
      <c r="BQ275" s="476">
        <f t="shared" ref="BQ275:BQ276" si="2479">SUM(BN275,BL275,BJ275,BH275,BF275,BD275,BB275,AZ275,AX275,AV275,AT275,AR275,AP275,AN275,AL275,AJ275,AH275,AF275,AD275,AB275,Z275,X275,V275,T275,R275,P275,N275,L275,J275,H275,BP275)</f>
        <v>0</v>
      </c>
      <c r="BR275" s="295">
        <f t="shared" si="2383"/>
        <v>0</v>
      </c>
    </row>
    <row r="276" spans="2:70" ht="18" hidden="1" customHeight="1" outlineLevel="2" thickTop="1" thickBot="1">
      <c r="B276" s="208" t="s">
        <v>627</v>
      </c>
      <c r="C276" s="260" t="str">
        <f>IF(VLOOKUP(B276,'Orçamento Detalhado'!$A$11:$I$529,4,)="","",(VLOOKUP(B276,'Orçamento Detalhado'!$A$11:$I$529,4,)))</f>
        <v/>
      </c>
      <c r="D276" s="261" t="str">
        <f>IF(B276="","",VLOOKUP($B276,'Orçamento Detalhado'!$A$11:$J$529,10,))</f>
        <v/>
      </c>
      <c r="E276" s="262">
        <f t="shared" si="2384"/>
        <v>0</v>
      </c>
      <c r="F276" s="478">
        <v>272</v>
      </c>
      <c r="G276" s="263">
        <f t="shared" si="2448"/>
        <v>0</v>
      </c>
      <c r="H276" s="264"/>
      <c r="I276" s="263">
        <f t="shared" si="2449"/>
        <v>0</v>
      </c>
      <c r="J276" s="474"/>
      <c r="K276" s="263">
        <f t="shared" si="2450"/>
        <v>0</v>
      </c>
      <c r="L276" s="474">
        <v>0</v>
      </c>
      <c r="M276" s="263">
        <f t="shared" si="2451"/>
        <v>0</v>
      </c>
      <c r="N276" s="474">
        <v>0</v>
      </c>
      <c r="O276" s="263">
        <f t="shared" si="2452"/>
        <v>0</v>
      </c>
      <c r="P276" s="474">
        <v>0</v>
      </c>
      <c r="Q276" s="263">
        <f t="shared" si="2453"/>
        <v>0</v>
      </c>
      <c r="R276" s="474">
        <v>0</v>
      </c>
      <c r="S276" s="263">
        <f t="shared" si="2454"/>
        <v>0</v>
      </c>
      <c r="T276" s="474">
        <v>0</v>
      </c>
      <c r="U276" s="263">
        <f t="shared" si="2455"/>
        <v>0</v>
      </c>
      <c r="V276" s="474">
        <v>0</v>
      </c>
      <c r="W276" s="263">
        <f t="shared" si="2456"/>
        <v>0</v>
      </c>
      <c r="X276" s="474">
        <v>0</v>
      </c>
      <c r="Y276" s="263">
        <f t="shared" si="2457"/>
        <v>0</v>
      </c>
      <c r="Z276" s="474">
        <v>0</v>
      </c>
      <c r="AA276" s="263">
        <f t="shared" si="2458"/>
        <v>0</v>
      </c>
      <c r="AB276" s="474"/>
      <c r="AC276" s="263">
        <f t="shared" si="2459"/>
        <v>0</v>
      </c>
      <c r="AD276" s="474"/>
      <c r="AE276" s="263">
        <f t="shared" si="2460"/>
        <v>0</v>
      </c>
      <c r="AF276" s="474"/>
      <c r="AG276" s="263">
        <f t="shared" si="2461"/>
        <v>0</v>
      </c>
      <c r="AH276" s="474"/>
      <c r="AI276" s="263">
        <f t="shared" si="2462"/>
        <v>0</v>
      </c>
      <c r="AJ276" s="474">
        <v>0</v>
      </c>
      <c r="AK276" s="263">
        <f t="shared" si="2463"/>
        <v>0</v>
      </c>
      <c r="AL276" s="474">
        <v>0</v>
      </c>
      <c r="AM276" s="263">
        <f t="shared" si="2464"/>
        <v>0</v>
      </c>
      <c r="AN276" s="474">
        <v>0</v>
      </c>
      <c r="AO276" s="263">
        <f t="shared" si="2465"/>
        <v>0</v>
      </c>
      <c r="AP276" s="474">
        <v>0</v>
      </c>
      <c r="AQ276" s="263">
        <f t="shared" si="2466"/>
        <v>0</v>
      </c>
      <c r="AR276" s="474">
        <v>0</v>
      </c>
      <c r="AS276" s="263">
        <f t="shared" si="2467"/>
        <v>0</v>
      </c>
      <c r="AT276" s="474">
        <v>0</v>
      </c>
      <c r="AU276" s="263">
        <f t="shared" si="2468"/>
        <v>0</v>
      </c>
      <c r="AV276" s="474">
        <v>0</v>
      </c>
      <c r="AW276" s="263">
        <f t="shared" si="2469"/>
        <v>0</v>
      </c>
      <c r="AX276" s="474">
        <v>0</v>
      </c>
      <c r="AY276" s="263">
        <f t="shared" si="2470"/>
        <v>0</v>
      </c>
      <c r="AZ276" s="474">
        <v>0</v>
      </c>
      <c r="BA276" s="263">
        <f t="shared" si="2471"/>
        <v>0</v>
      </c>
      <c r="BB276" s="474">
        <v>0</v>
      </c>
      <c r="BC276" s="263">
        <f t="shared" si="2472"/>
        <v>0</v>
      </c>
      <c r="BD276" s="474">
        <v>0</v>
      </c>
      <c r="BE276" s="263">
        <f t="shared" si="2473"/>
        <v>0</v>
      </c>
      <c r="BF276" s="474">
        <v>0</v>
      </c>
      <c r="BG276" s="263">
        <f t="shared" si="2474"/>
        <v>0</v>
      </c>
      <c r="BH276" s="474">
        <v>0</v>
      </c>
      <c r="BI276" s="263">
        <f t="shared" si="2475"/>
        <v>0</v>
      </c>
      <c r="BJ276" s="474">
        <v>0</v>
      </c>
      <c r="BK276" s="263">
        <f t="shared" si="2476"/>
        <v>0</v>
      </c>
      <c r="BL276" s="474">
        <v>0</v>
      </c>
      <c r="BM276" s="263">
        <f t="shared" si="2477"/>
        <v>0</v>
      </c>
      <c r="BN276" s="474">
        <v>0</v>
      </c>
      <c r="BO276" s="263">
        <f t="shared" si="2478"/>
        <v>0</v>
      </c>
      <c r="BP276" s="474">
        <v>0</v>
      </c>
      <c r="BQ276" s="476">
        <f t="shared" si="2479"/>
        <v>0</v>
      </c>
      <c r="BR276" s="295">
        <f t="shared" si="2383"/>
        <v>0</v>
      </c>
    </row>
    <row r="277" spans="2:70" ht="18" hidden="1" customHeight="1" outlineLevel="2" thickTop="1" thickBot="1">
      <c r="B277" s="208" t="s">
        <v>628</v>
      </c>
      <c r="C277" s="260" t="str">
        <f>IF(VLOOKUP(B277,'Orçamento Detalhado'!$A$11:$I$529,4,)="","",(VLOOKUP(B277,'Orçamento Detalhado'!$A$11:$I$529,4,)))</f>
        <v/>
      </c>
      <c r="D277" s="261" t="str">
        <f>IF(B277="","",VLOOKUP($B277,'Orçamento Detalhado'!$A$11:$J$529,10,))</f>
        <v/>
      </c>
      <c r="E277" s="262">
        <f t="shared" si="2384"/>
        <v>0</v>
      </c>
      <c r="F277" s="478">
        <v>273</v>
      </c>
      <c r="G277" s="263">
        <f t="shared" ref="G277" si="2480">IFERROR($D277*H277,0)</f>
        <v>0</v>
      </c>
      <c r="H277" s="264"/>
      <c r="I277" s="263">
        <f t="shared" ref="I277" si="2481">IFERROR($D277*J277,0)</f>
        <v>0</v>
      </c>
      <c r="J277" s="474"/>
      <c r="K277" s="263">
        <f t="shared" ref="K277" si="2482">IFERROR($D277*L277,0)</f>
        <v>0</v>
      </c>
      <c r="L277" s="474">
        <v>0</v>
      </c>
      <c r="M277" s="263">
        <f t="shared" ref="M277" si="2483">IFERROR($D277*N277,0)</f>
        <v>0</v>
      </c>
      <c r="N277" s="474">
        <v>0</v>
      </c>
      <c r="O277" s="263">
        <f t="shared" ref="O277" si="2484">IFERROR($D277*P277,0)</f>
        <v>0</v>
      </c>
      <c r="P277" s="474">
        <v>0</v>
      </c>
      <c r="Q277" s="263">
        <f t="shared" ref="Q277" si="2485">IFERROR($D277*R277,0)</f>
        <v>0</v>
      </c>
      <c r="R277" s="474">
        <v>0</v>
      </c>
      <c r="S277" s="263">
        <f t="shared" ref="S277" si="2486">IFERROR($D277*T277,0)</f>
        <v>0</v>
      </c>
      <c r="T277" s="474">
        <v>0</v>
      </c>
      <c r="U277" s="263">
        <f t="shared" ref="U277" si="2487">IFERROR($D277*V277,0)</f>
        <v>0</v>
      </c>
      <c r="V277" s="474">
        <v>0</v>
      </c>
      <c r="W277" s="263">
        <f t="shared" ref="W277" si="2488">IFERROR($D277*X277,0)</f>
        <v>0</v>
      </c>
      <c r="X277" s="474">
        <v>0</v>
      </c>
      <c r="Y277" s="263">
        <f t="shared" ref="Y277" si="2489">IFERROR($D277*Z277,0)</f>
        <v>0</v>
      </c>
      <c r="Z277" s="474">
        <v>0</v>
      </c>
      <c r="AA277" s="263">
        <f t="shared" ref="AA277" si="2490">IFERROR($D277*AB277,0)</f>
        <v>0</v>
      </c>
      <c r="AB277" s="474"/>
      <c r="AC277" s="263">
        <f t="shared" ref="AC277" si="2491">IFERROR($D277*AD277,0)</f>
        <v>0</v>
      </c>
      <c r="AD277" s="474"/>
      <c r="AE277" s="263">
        <f t="shared" ref="AE277" si="2492">IFERROR($D277*AF277,0)</f>
        <v>0</v>
      </c>
      <c r="AF277" s="474"/>
      <c r="AG277" s="263">
        <f t="shared" ref="AG277" si="2493">IFERROR($D277*AH277,0)</f>
        <v>0</v>
      </c>
      <c r="AH277" s="474"/>
      <c r="AI277" s="263">
        <f t="shared" ref="AI277" si="2494">IFERROR($D277*AJ277,0)</f>
        <v>0</v>
      </c>
      <c r="AJ277" s="474">
        <v>0</v>
      </c>
      <c r="AK277" s="263">
        <f t="shared" ref="AK277" si="2495">IFERROR($D277*AL277,0)</f>
        <v>0</v>
      </c>
      <c r="AL277" s="474">
        <v>0</v>
      </c>
      <c r="AM277" s="263">
        <f t="shared" ref="AM277" si="2496">IFERROR($D277*AN277,0)</f>
        <v>0</v>
      </c>
      <c r="AN277" s="474">
        <v>0</v>
      </c>
      <c r="AO277" s="263">
        <f t="shared" ref="AO277" si="2497">IFERROR($D277*AP277,0)</f>
        <v>0</v>
      </c>
      <c r="AP277" s="474">
        <v>0</v>
      </c>
      <c r="AQ277" s="263">
        <f t="shared" ref="AQ277" si="2498">IFERROR($D277*AR277,0)</f>
        <v>0</v>
      </c>
      <c r="AR277" s="474">
        <v>0</v>
      </c>
      <c r="AS277" s="263">
        <f t="shared" ref="AS277" si="2499">IFERROR($D277*AT277,0)</f>
        <v>0</v>
      </c>
      <c r="AT277" s="474">
        <v>0</v>
      </c>
      <c r="AU277" s="263">
        <f t="shared" ref="AU277" si="2500">IFERROR($D277*AV277,0)</f>
        <v>0</v>
      </c>
      <c r="AV277" s="474">
        <v>0</v>
      </c>
      <c r="AW277" s="263">
        <f t="shared" ref="AW277" si="2501">IFERROR($D277*AX277,0)</f>
        <v>0</v>
      </c>
      <c r="AX277" s="474">
        <v>0</v>
      </c>
      <c r="AY277" s="263">
        <f t="shared" ref="AY277" si="2502">IFERROR($D277*AZ277,0)</f>
        <v>0</v>
      </c>
      <c r="AZ277" s="474">
        <v>0</v>
      </c>
      <c r="BA277" s="263">
        <f t="shared" ref="BA277" si="2503">IFERROR($D277*BB277,0)</f>
        <v>0</v>
      </c>
      <c r="BB277" s="474">
        <v>0</v>
      </c>
      <c r="BC277" s="263">
        <f t="shared" ref="BC277" si="2504">IFERROR($D277*BD277,0)</f>
        <v>0</v>
      </c>
      <c r="BD277" s="474">
        <v>0</v>
      </c>
      <c r="BE277" s="263">
        <f t="shared" ref="BE277" si="2505">IFERROR($D277*BF277,0)</f>
        <v>0</v>
      </c>
      <c r="BF277" s="474">
        <v>0</v>
      </c>
      <c r="BG277" s="263">
        <f t="shared" ref="BG277" si="2506">IFERROR($D277*BH277,0)</f>
        <v>0</v>
      </c>
      <c r="BH277" s="474">
        <v>0</v>
      </c>
      <c r="BI277" s="263">
        <f t="shared" ref="BI277" si="2507">IFERROR($D277*BJ277,0)</f>
        <v>0</v>
      </c>
      <c r="BJ277" s="474">
        <v>0</v>
      </c>
      <c r="BK277" s="263">
        <f t="shared" ref="BK277" si="2508">IFERROR($D277*BL277,0)</f>
        <v>0</v>
      </c>
      <c r="BL277" s="474">
        <v>0</v>
      </c>
      <c r="BM277" s="263">
        <f t="shared" ref="BM277" si="2509">IFERROR($D277*BN277,0)</f>
        <v>0</v>
      </c>
      <c r="BN277" s="474">
        <v>0</v>
      </c>
      <c r="BO277" s="263">
        <f t="shared" ref="BO277" si="2510">IFERROR($D277*BP277,0)</f>
        <v>0</v>
      </c>
      <c r="BP277" s="474">
        <v>0</v>
      </c>
      <c r="BQ277" s="476">
        <f t="shared" ref="BQ277" si="2511">SUM(BN277,BL277,BJ277,BH277,BF277,BD277,BB277,AZ277,AX277,AV277,AT277,AR277,AP277,AN277,AL277,AJ277,AH277,AF277,AD277,AB277,Z277,X277,V277,T277,R277,P277,N277,L277,J277,H277,BP277)</f>
        <v>0</v>
      </c>
      <c r="BR277" s="295">
        <f t="shared" si="2383"/>
        <v>0</v>
      </c>
    </row>
    <row r="278" spans="2:70" ht="18" hidden="1" customHeight="1" outlineLevel="2" thickTop="1" thickBot="1">
      <c r="B278" s="208" t="s">
        <v>629</v>
      </c>
      <c r="C278" s="260" t="str">
        <f>IF(VLOOKUP(B278,'Orçamento Detalhado'!$A$11:$I$529,4,)="","",(VLOOKUP(B278,'Orçamento Detalhado'!$A$11:$I$529,4,)))</f>
        <v/>
      </c>
      <c r="D278" s="261" t="str">
        <f>IF(B278="","",VLOOKUP($B278,'Orçamento Detalhado'!$A$11:$J$529,10,))</f>
        <v/>
      </c>
      <c r="E278" s="262">
        <f t="shared" si="2384"/>
        <v>0</v>
      </c>
      <c r="F278" s="478">
        <v>274</v>
      </c>
      <c r="G278" s="263">
        <f t="shared" ref="G278" si="2512">IFERROR($D278*H278,0)</f>
        <v>0</v>
      </c>
      <c r="H278" s="264"/>
      <c r="I278" s="263">
        <f t="shared" ref="I278" si="2513">IFERROR($D278*J278,0)</f>
        <v>0</v>
      </c>
      <c r="J278" s="474"/>
      <c r="K278" s="263">
        <f t="shared" ref="K278" si="2514">IFERROR($D278*L278,0)</f>
        <v>0</v>
      </c>
      <c r="L278" s="474">
        <v>0</v>
      </c>
      <c r="M278" s="263">
        <f t="shared" ref="M278" si="2515">IFERROR($D278*N278,0)</f>
        <v>0</v>
      </c>
      <c r="N278" s="474">
        <v>0</v>
      </c>
      <c r="O278" s="263">
        <f t="shared" ref="O278" si="2516">IFERROR($D278*P278,0)</f>
        <v>0</v>
      </c>
      <c r="P278" s="474">
        <v>0</v>
      </c>
      <c r="Q278" s="263">
        <f t="shared" ref="Q278" si="2517">IFERROR($D278*R278,0)</f>
        <v>0</v>
      </c>
      <c r="R278" s="474">
        <v>0</v>
      </c>
      <c r="S278" s="263">
        <f t="shared" ref="S278" si="2518">IFERROR($D278*T278,0)</f>
        <v>0</v>
      </c>
      <c r="T278" s="474">
        <v>0</v>
      </c>
      <c r="U278" s="263">
        <f t="shared" ref="U278" si="2519">IFERROR($D278*V278,0)</f>
        <v>0</v>
      </c>
      <c r="V278" s="474">
        <v>0</v>
      </c>
      <c r="W278" s="263">
        <f t="shared" ref="W278" si="2520">IFERROR($D278*X278,0)</f>
        <v>0</v>
      </c>
      <c r="X278" s="474">
        <v>0</v>
      </c>
      <c r="Y278" s="263">
        <f t="shared" ref="Y278" si="2521">IFERROR($D278*Z278,0)</f>
        <v>0</v>
      </c>
      <c r="Z278" s="474">
        <v>0</v>
      </c>
      <c r="AA278" s="263">
        <f t="shared" ref="AA278" si="2522">IFERROR($D278*AB278,0)</f>
        <v>0</v>
      </c>
      <c r="AB278" s="474"/>
      <c r="AC278" s="263">
        <f t="shared" ref="AC278" si="2523">IFERROR($D278*AD278,0)</f>
        <v>0</v>
      </c>
      <c r="AD278" s="474"/>
      <c r="AE278" s="263">
        <f t="shared" ref="AE278" si="2524">IFERROR($D278*AF278,0)</f>
        <v>0</v>
      </c>
      <c r="AF278" s="474"/>
      <c r="AG278" s="263">
        <f t="shared" ref="AG278" si="2525">IFERROR($D278*AH278,0)</f>
        <v>0</v>
      </c>
      <c r="AH278" s="474"/>
      <c r="AI278" s="263">
        <f t="shared" ref="AI278" si="2526">IFERROR($D278*AJ278,0)</f>
        <v>0</v>
      </c>
      <c r="AJ278" s="474">
        <v>0</v>
      </c>
      <c r="AK278" s="263">
        <f t="shared" ref="AK278" si="2527">IFERROR($D278*AL278,0)</f>
        <v>0</v>
      </c>
      <c r="AL278" s="474">
        <v>0</v>
      </c>
      <c r="AM278" s="263">
        <f t="shared" ref="AM278" si="2528">IFERROR($D278*AN278,0)</f>
        <v>0</v>
      </c>
      <c r="AN278" s="474">
        <v>0</v>
      </c>
      <c r="AO278" s="263">
        <f t="shared" ref="AO278" si="2529">IFERROR($D278*AP278,0)</f>
        <v>0</v>
      </c>
      <c r="AP278" s="474">
        <v>0</v>
      </c>
      <c r="AQ278" s="263">
        <f t="shared" ref="AQ278" si="2530">IFERROR($D278*AR278,0)</f>
        <v>0</v>
      </c>
      <c r="AR278" s="474">
        <v>0</v>
      </c>
      <c r="AS278" s="263">
        <f t="shared" ref="AS278" si="2531">IFERROR($D278*AT278,0)</f>
        <v>0</v>
      </c>
      <c r="AT278" s="474">
        <v>0</v>
      </c>
      <c r="AU278" s="263">
        <f t="shared" ref="AU278" si="2532">IFERROR($D278*AV278,0)</f>
        <v>0</v>
      </c>
      <c r="AV278" s="474">
        <v>0</v>
      </c>
      <c r="AW278" s="263">
        <f t="shared" ref="AW278" si="2533">IFERROR($D278*AX278,0)</f>
        <v>0</v>
      </c>
      <c r="AX278" s="474">
        <v>0</v>
      </c>
      <c r="AY278" s="263">
        <f t="shared" ref="AY278" si="2534">IFERROR($D278*AZ278,0)</f>
        <v>0</v>
      </c>
      <c r="AZ278" s="474">
        <v>0</v>
      </c>
      <c r="BA278" s="263">
        <f t="shared" ref="BA278" si="2535">IFERROR($D278*BB278,0)</f>
        <v>0</v>
      </c>
      <c r="BB278" s="474">
        <v>0</v>
      </c>
      <c r="BC278" s="263">
        <f t="shared" ref="BC278" si="2536">IFERROR($D278*BD278,0)</f>
        <v>0</v>
      </c>
      <c r="BD278" s="474">
        <v>0</v>
      </c>
      <c r="BE278" s="263">
        <f t="shared" ref="BE278" si="2537">IFERROR($D278*BF278,0)</f>
        <v>0</v>
      </c>
      <c r="BF278" s="474">
        <v>0</v>
      </c>
      <c r="BG278" s="263">
        <f t="shared" ref="BG278" si="2538">IFERROR($D278*BH278,0)</f>
        <v>0</v>
      </c>
      <c r="BH278" s="474">
        <v>0</v>
      </c>
      <c r="BI278" s="263">
        <f t="shared" ref="BI278" si="2539">IFERROR($D278*BJ278,0)</f>
        <v>0</v>
      </c>
      <c r="BJ278" s="474">
        <v>0</v>
      </c>
      <c r="BK278" s="263">
        <f t="shared" ref="BK278" si="2540">IFERROR($D278*BL278,0)</f>
        <v>0</v>
      </c>
      <c r="BL278" s="474">
        <v>0</v>
      </c>
      <c r="BM278" s="263">
        <f t="shared" ref="BM278" si="2541">IFERROR($D278*BN278,0)</f>
        <v>0</v>
      </c>
      <c r="BN278" s="474">
        <v>0</v>
      </c>
      <c r="BO278" s="263">
        <f t="shared" ref="BO278" si="2542">IFERROR($D278*BP278,0)</f>
        <v>0</v>
      </c>
      <c r="BP278" s="474">
        <v>0</v>
      </c>
      <c r="BQ278" s="476">
        <f t="shared" ref="BQ278" si="2543">SUM(BN278,BL278,BJ278,BH278,BF278,BD278,BB278,AZ278,AX278,AV278,AT278,AR278,AP278,AN278,AL278,AJ278,AH278,AF278,AD278,AB278,Z278,X278,V278,T278,R278,P278,N278,L278,J278,H278,BP278)</f>
        <v>0</v>
      </c>
      <c r="BR278" s="295">
        <f t="shared" si="2383"/>
        <v>0</v>
      </c>
    </row>
    <row r="279" spans="2:70" ht="18" hidden="1" customHeight="1" outlineLevel="2" thickTop="1" thickBot="1">
      <c r="B279" s="311" t="s">
        <v>630</v>
      </c>
      <c r="C279" s="316" t="str">
        <f>IF(B279="","",VLOOKUP(B279,'Orçamento Detalhado'!$A$11:$I$529,4,))</f>
        <v>Gás</v>
      </c>
      <c r="D279" s="312"/>
      <c r="E279" s="313"/>
      <c r="F279" s="478">
        <v>275</v>
      </c>
      <c r="G279" s="314"/>
      <c r="H279" s="315"/>
      <c r="I279" s="314"/>
      <c r="J279" s="475"/>
      <c r="K279" s="314"/>
      <c r="L279" s="475"/>
      <c r="M279" s="314"/>
      <c r="N279" s="475"/>
      <c r="O279" s="314"/>
      <c r="P279" s="475"/>
      <c r="Q279" s="314"/>
      <c r="R279" s="475"/>
      <c r="S279" s="314"/>
      <c r="T279" s="475"/>
      <c r="U279" s="314"/>
      <c r="V279" s="475"/>
      <c r="W279" s="314"/>
      <c r="X279" s="475"/>
      <c r="Y279" s="314"/>
      <c r="Z279" s="475"/>
      <c r="AA279" s="314"/>
      <c r="AB279" s="475"/>
      <c r="AC279" s="314"/>
      <c r="AD279" s="475"/>
      <c r="AE279" s="314"/>
      <c r="AF279" s="475"/>
      <c r="AG279" s="314"/>
      <c r="AH279" s="475"/>
      <c r="AI279" s="314"/>
      <c r="AJ279" s="475"/>
      <c r="AK279" s="314"/>
      <c r="AL279" s="475"/>
      <c r="AM279" s="314"/>
      <c r="AN279" s="475"/>
      <c r="AO279" s="314"/>
      <c r="AP279" s="475"/>
      <c r="AQ279" s="314"/>
      <c r="AR279" s="475"/>
      <c r="AS279" s="314"/>
      <c r="AT279" s="475"/>
      <c r="AU279" s="314"/>
      <c r="AV279" s="475"/>
      <c r="AW279" s="314"/>
      <c r="AX279" s="475"/>
      <c r="AY279" s="314"/>
      <c r="AZ279" s="475"/>
      <c r="BA279" s="314"/>
      <c r="BB279" s="475"/>
      <c r="BC279" s="314"/>
      <c r="BD279" s="475"/>
      <c r="BE279" s="314"/>
      <c r="BF279" s="475"/>
      <c r="BG279" s="314"/>
      <c r="BH279" s="475"/>
      <c r="BI279" s="314"/>
      <c r="BJ279" s="475"/>
      <c r="BK279" s="314"/>
      <c r="BL279" s="475"/>
      <c r="BM279" s="314"/>
      <c r="BN279" s="475"/>
      <c r="BO279" s="314"/>
      <c r="BP279" s="475"/>
      <c r="BQ279" s="476">
        <f t="shared" si="2382"/>
        <v>0</v>
      </c>
      <c r="BR279" s="295">
        <f t="shared" si="2383"/>
        <v>0</v>
      </c>
    </row>
    <row r="280" spans="2:70" ht="18" hidden="1" customHeight="1" outlineLevel="2" thickTop="1" thickBot="1">
      <c r="B280" s="208" t="s">
        <v>632</v>
      </c>
      <c r="C280" s="260" t="str">
        <f>IF(VLOOKUP(B280,'Orçamento Detalhado'!$A$11:$I$529,4,)="","",(VLOOKUP(B280,'Orçamento Detalhado'!$A$11:$I$529,4,)))</f>
        <v>Prumadas</v>
      </c>
      <c r="D280" s="261" t="str">
        <f>IF(B280="","",VLOOKUP($B280,'Orçamento Detalhado'!$A$11:$J$529,10,))</f>
        <v/>
      </c>
      <c r="E280" s="262">
        <f>IFERROR(D280/$D$524,0)</f>
        <v>0</v>
      </c>
      <c r="F280" s="478">
        <v>276</v>
      </c>
      <c r="G280" s="263">
        <f t="shared" si="2385"/>
        <v>0</v>
      </c>
      <c r="H280" s="264"/>
      <c r="I280" s="263">
        <f t="shared" si="2386"/>
        <v>0</v>
      </c>
      <c r="J280" s="474"/>
      <c r="K280" s="263">
        <f t="shared" si="2387"/>
        <v>0</v>
      </c>
      <c r="L280" s="474">
        <v>0</v>
      </c>
      <c r="M280" s="263">
        <f t="shared" si="2388"/>
        <v>0</v>
      </c>
      <c r="N280" s="474">
        <v>0</v>
      </c>
      <c r="O280" s="263">
        <f t="shared" si="2389"/>
        <v>0</v>
      </c>
      <c r="P280" s="474">
        <v>0</v>
      </c>
      <c r="Q280" s="263">
        <f t="shared" si="2390"/>
        <v>0</v>
      </c>
      <c r="R280" s="474">
        <v>0</v>
      </c>
      <c r="S280" s="263">
        <f t="shared" si="2391"/>
        <v>0</v>
      </c>
      <c r="T280" s="474">
        <v>0</v>
      </c>
      <c r="U280" s="263">
        <f t="shared" si="2392"/>
        <v>0</v>
      </c>
      <c r="V280" s="474">
        <v>0</v>
      </c>
      <c r="W280" s="263">
        <f t="shared" si="2393"/>
        <v>0</v>
      </c>
      <c r="X280" s="474">
        <v>0</v>
      </c>
      <c r="Y280" s="263">
        <f t="shared" si="2394"/>
        <v>0</v>
      </c>
      <c r="Z280" s="474">
        <v>0</v>
      </c>
      <c r="AA280" s="263">
        <f>IFERROR($D280*AB280,0)</f>
        <v>0</v>
      </c>
      <c r="AB280" s="474"/>
      <c r="AC280" s="263">
        <f t="shared" si="2415"/>
        <v>0</v>
      </c>
      <c r="AD280" s="474"/>
      <c r="AE280" s="263">
        <f t="shared" si="2396"/>
        <v>0</v>
      </c>
      <c r="AF280" s="474"/>
      <c r="AG280" s="263">
        <f t="shared" si="2397"/>
        <v>0</v>
      </c>
      <c r="AH280" s="474"/>
      <c r="AI280" s="263">
        <f t="shared" si="2398"/>
        <v>0</v>
      </c>
      <c r="AJ280" s="474">
        <v>0</v>
      </c>
      <c r="AK280" s="263">
        <f t="shared" si="2399"/>
        <v>0</v>
      </c>
      <c r="AL280" s="474">
        <v>0</v>
      </c>
      <c r="AM280" s="263">
        <f t="shared" si="2400"/>
        <v>0</v>
      </c>
      <c r="AN280" s="474">
        <v>0</v>
      </c>
      <c r="AO280" s="263">
        <f t="shared" si="2401"/>
        <v>0</v>
      </c>
      <c r="AP280" s="474">
        <v>0</v>
      </c>
      <c r="AQ280" s="263">
        <f t="shared" si="2402"/>
        <v>0</v>
      </c>
      <c r="AR280" s="474">
        <v>0</v>
      </c>
      <c r="AS280" s="263">
        <f t="shared" si="2403"/>
        <v>0</v>
      </c>
      <c r="AT280" s="474">
        <v>0</v>
      </c>
      <c r="AU280" s="263">
        <f t="shared" si="2404"/>
        <v>0</v>
      </c>
      <c r="AV280" s="474">
        <v>0</v>
      </c>
      <c r="AW280" s="263">
        <f t="shared" si="2405"/>
        <v>0</v>
      </c>
      <c r="AX280" s="474">
        <v>0</v>
      </c>
      <c r="AY280" s="263">
        <f t="shared" si="2406"/>
        <v>0</v>
      </c>
      <c r="AZ280" s="474">
        <v>0</v>
      </c>
      <c r="BA280" s="263">
        <f t="shared" si="2407"/>
        <v>0</v>
      </c>
      <c r="BB280" s="474">
        <v>0</v>
      </c>
      <c r="BC280" s="263">
        <f t="shared" si="2408"/>
        <v>0</v>
      </c>
      <c r="BD280" s="474">
        <v>0</v>
      </c>
      <c r="BE280" s="263">
        <f t="shared" si="2409"/>
        <v>0</v>
      </c>
      <c r="BF280" s="474">
        <v>0</v>
      </c>
      <c r="BG280" s="263">
        <f t="shared" si="2410"/>
        <v>0</v>
      </c>
      <c r="BH280" s="474">
        <v>0</v>
      </c>
      <c r="BI280" s="263">
        <f t="shared" si="2411"/>
        <v>0</v>
      </c>
      <c r="BJ280" s="474">
        <v>0</v>
      </c>
      <c r="BK280" s="263">
        <f t="shared" si="2412"/>
        <v>0</v>
      </c>
      <c r="BL280" s="474">
        <v>0</v>
      </c>
      <c r="BM280" s="263">
        <f t="shared" si="2413"/>
        <v>0</v>
      </c>
      <c r="BN280" s="474">
        <v>0</v>
      </c>
      <c r="BO280" s="263">
        <f t="shared" si="2414"/>
        <v>0</v>
      </c>
      <c r="BP280" s="474">
        <v>0</v>
      </c>
      <c r="BQ280" s="476">
        <f>SUM(BN280,BL280,BJ280,BH280,BF280,BD280,BB280,AZ280,AX280,AV280,AT280,AR280,AP280,AN280,AL280,AJ280,AH280,AF280,AD280,AB280,Z280,X280,V280,T280,R280,P280,N280,L280,J280,H280,BP280)</f>
        <v>0</v>
      </c>
      <c r="BR280" s="295">
        <f t="shared" si="2383"/>
        <v>0</v>
      </c>
    </row>
    <row r="281" spans="2:70" ht="18" hidden="1" customHeight="1" outlineLevel="2" thickTop="1" thickBot="1">
      <c r="B281" s="208" t="s">
        <v>633</v>
      </c>
      <c r="C281" s="260" t="str">
        <f>IF(VLOOKUP(B281,'Orçamento Detalhado'!$A$11:$I$529,4,)="","",(VLOOKUP(B281,'Orçamento Detalhado'!$A$11:$I$529,4,)))</f>
        <v>Distribuição</v>
      </c>
      <c r="D281" s="261" t="str">
        <f>IF(B281="","",VLOOKUP($B281,'Orçamento Detalhado'!$A$11:$J$529,10,))</f>
        <v/>
      </c>
      <c r="E281" s="262">
        <f>IFERROR(D281/$D$524,0)</f>
        <v>0</v>
      </c>
      <c r="F281" s="478">
        <v>277</v>
      </c>
      <c r="G281" s="263">
        <f t="shared" si="2385"/>
        <v>0</v>
      </c>
      <c r="H281" s="264"/>
      <c r="I281" s="263">
        <f t="shared" si="2386"/>
        <v>0</v>
      </c>
      <c r="J281" s="474"/>
      <c r="K281" s="263">
        <f t="shared" si="2387"/>
        <v>0</v>
      </c>
      <c r="L281" s="474">
        <v>0</v>
      </c>
      <c r="M281" s="263">
        <f t="shared" si="2388"/>
        <v>0</v>
      </c>
      <c r="N281" s="474">
        <v>0</v>
      </c>
      <c r="O281" s="263">
        <f t="shared" si="2389"/>
        <v>0</v>
      </c>
      <c r="P281" s="474">
        <v>0</v>
      </c>
      <c r="Q281" s="263">
        <f t="shared" si="2390"/>
        <v>0</v>
      </c>
      <c r="R281" s="474">
        <v>0</v>
      </c>
      <c r="S281" s="263">
        <f t="shared" si="2391"/>
        <v>0</v>
      </c>
      <c r="T281" s="474">
        <v>0</v>
      </c>
      <c r="U281" s="263">
        <f t="shared" si="2392"/>
        <v>0</v>
      </c>
      <c r="V281" s="474">
        <v>0</v>
      </c>
      <c r="W281" s="263">
        <f t="shared" si="2393"/>
        <v>0</v>
      </c>
      <c r="X281" s="474">
        <v>0</v>
      </c>
      <c r="Y281" s="263">
        <f t="shared" si="2394"/>
        <v>0</v>
      </c>
      <c r="Z281" s="474">
        <v>0</v>
      </c>
      <c r="AA281" s="263">
        <f>IFERROR($D281*AB281,0)</f>
        <v>0</v>
      </c>
      <c r="AB281" s="474"/>
      <c r="AC281" s="263">
        <f t="shared" si="2415"/>
        <v>0</v>
      </c>
      <c r="AD281" s="474"/>
      <c r="AE281" s="263">
        <f t="shared" si="2396"/>
        <v>0</v>
      </c>
      <c r="AF281" s="474"/>
      <c r="AG281" s="263">
        <f t="shared" si="2397"/>
        <v>0</v>
      </c>
      <c r="AH281" s="474"/>
      <c r="AI281" s="263">
        <f t="shared" si="2398"/>
        <v>0</v>
      </c>
      <c r="AJ281" s="474">
        <v>0</v>
      </c>
      <c r="AK281" s="263">
        <f t="shared" si="2399"/>
        <v>0</v>
      </c>
      <c r="AL281" s="474">
        <v>0</v>
      </c>
      <c r="AM281" s="263">
        <f t="shared" si="2400"/>
        <v>0</v>
      </c>
      <c r="AN281" s="474">
        <v>0</v>
      </c>
      <c r="AO281" s="263">
        <f t="shared" si="2401"/>
        <v>0</v>
      </c>
      <c r="AP281" s="474">
        <v>0</v>
      </c>
      <c r="AQ281" s="263">
        <f t="shared" si="2402"/>
        <v>0</v>
      </c>
      <c r="AR281" s="474">
        <v>0</v>
      </c>
      <c r="AS281" s="263">
        <f t="shared" si="2403"/>
        <v>0</v>
      </c>
      <c r="AT281" s="474">
        <v>0</v>
      </c>
      <c r="AU281" s="263">
        <f t="shared" si="2404"/>
        <v>0</v>
      </c>
      <c r="AV281" s="474">
        <v>0</v>
      </c>
      <c r="AW281" s="263">
        <f t="shared" si="2405"/>
        <v>0</v>
      </c>
      <c r="AX281" s="474">
        <v>0</v>
      </c>
      <c r="AY281" s="263">
        <f t="shared" si="2406"/>
        <v>0</v>
      </c>
      <c r="AZ281" s="474">
        <v>0</v>
      </c>
      <c r="BA281" s="263">
        <f t="shared" si="2407"/>
        <v>0</v>
      </c>
      <c r="BB281" s="474">
        <v>0</v>
      </c>
      <c r="BC281" s="263">
        <f t="shared" si="2408"/>
        <v>0</v>
      </c>
      <c r="BD281" s="474">
        <v>0</v>
      </c>
      <c r="BE281" s="263">
        <f t="shared" si="2409"/>
        <v>0</v>
      </c>
      <c r="BF281" s="474">
        <v>0</v>
      </c>
      <c r="BG281" s="263">
        <f t="shared" si="2410"/>
        <v>0</v>
      </c>
      <c r="BH281" s="474">
        <v>0</v>
      </c>
      <c r="BI281" s="263">
        <f t="shared" si="2411"/>
        <v>0</v>
      </c>
      <c r="BJ281" s="474">
        <v>0</v>
      </c>
      <c r="BK281" s="263">
        <f t="shared" si="2412"/>
        <v>0</v>
      </c>
      <c r="BL281" s="474">
        <v>0</v>
      </c>
      <c r="BM281" s="263">
        <f t="shared" si="2413"/>
        <v>0</v>
      </c>
      <c r="BN281" s="474">
        <v>0</v>
      </c>
      <c r="BO281" s="263">
        <f t="shared" si="2414"/>
        <v>0</v>
      </c>
      <c r="BP281" s="474">
        <v>0</v>
      </c>
      <c r="BQ281" s="476">
        <f>SUM(BN281,BL281,BJ281,BH281,BF281,BD281,BB281,AZ281,AX281,AV281,AT281,AR281,AP281,AN281,AL281,AJ281,AH281,AF281,AD281,AB281,Z281,X281,V281,T281,R281,P281,N281,L281,J281,H281,BP281)</f>
        <v>0</v>
      </c>
      <c r="BR281" s="295">
        <f t="shared" si="2383"/>
        <v>0</v>
      </c>
    </row>
    <row r="282" spans="2:70" ht="18" hidden="1" customHeight="1" outlineLevel="2" thickTop="1" thickBot="1">
      <c r="B282" s="208" t="s">
        <v>634</v>
      </c>
      <c r="C282" s="260" t="str">
        <f>IF(VLOOKUP(B282,'Orçamento Detalhado'!$A$11:$I$529,4,)="","",(VLOOKUP(B282,'Orçamento Detalhado'!$A$11:$I$529,4,)))</f>
        <v>Medidores</v>
      </c>
      <c r="D282" s="261" t="str">
        <f>IF(B282="","",VLOOKUP($B282,'Orçamento Detalhado'!$A$11:$J$529,10,))</f>
        <v/>
      </c>
      <c r="E282" s="262">
        <f>IFERROR(D282/$D$524,0)</f>
        <v>0</v>
      </c>
      <c r="F282" s="478">
        <v>278</v>
      </c>
      <c r="G282" s="263">
        <f t="shared" ref="G282" si="2544">IFERROR($D282*H282,0)</f>
        <v>0</v>
      </c>
      <c r="H282" s="264"/>
      <c r="I282" s="263">
        <f t="shared" ref="I282" si="2545">IFERROR($D282*J282,0)</f>
        <v>0</v>
      </c>
      <c r="J282" s="474"/>
      <c r="K282" s="263">
        <f t="shared" ref="K282" si="2546">IFERROR($D282*L282,0)</f>
        <v>0</v>
      </c>
      <c r="L282" s="474">
        <v>0</v>
      </c>
      <c r="M282" s="263">
        <f t="shared" ref="M282" si="2547">IFERROR($D282*N282,0)</f>
        <v>0</v>
      </c>
      <c r="N282" s="474">
        <v>0</v>
      </c>
      <c r="O282" s="263">
        <f t="shared" ref="O282" si="2548">IFERROR($D282*P282,0)</f>
        <v>0</v>
      </c>
      <c r="P282" s="474">
        <v>0</v>
      </c>
      <c r="Q282" s="263">
        <f t="shared" ref="Q282" si="2549">IFERROR($D282*R282,0)</f>
        <v>0</v>
      </c>
      <c r="R282" s="474">
        <v>0</v>
      </c>
      <c r="S282" s="263">
        <f t="shared" ref="S282" si="2550">IFERROR($D282*T282,0)</f>
        <v>0</v>
      </c>
      <c r="T282" s="474">
        <v>0</v>
      </c>
      <c r="U282" s="263">
        <f t="shared" ref="U282" si="2551">IFERROR($D282*V282,0)</f>
        <v>0</v>
      </c>
      <c r="V282" s="474">
        <v>0</v>
      </c>
      <c r="W282" s="263">
        <f t="shared" ref="W282" si="2552">IFERROR($D282*X282,0)</f>
        <v>0</v>
      </c>
      <c r="X282" s="474">
        <v>0</v>
      </c>
      <c r="Y282" s="263">
        <f t="shared" ref="Y282" si="2553">IFERROR($D282*Z282,0)</f>
        <v>0</v>
      </c>
      <c r="Z282" s="474">
        <v>0</v>
      </c>
      <c r="AA282" s="263">
        <f>IFERROR($D282*AB282,0)</f>
        <v>0</v>
      </c>
      <c r="AB282" s="474"/>
      <c r="AC282" s="263">
        <f t="shared" ref="AC282" si="2554">IFERROR($D282*AD282,0)</f>
        <v>0</v>
      </c>
      <c r="AD282" s="474"/>
      <c r="AE282" s="263">
        <f t="shared" ref="AE282" si="2555">IFERROR($D282*AF282,0)</f>
        <v>0</v>
      </c>
      <c r="AF282" s="474"/>
      <c r="AG282" s="263">
        <f t="shared" ref="AG282" si="2556">IFERROR($D282*AH282,0)</f>
        <v>0</v>
      </c>
      <c r="AH282" s="474"/>
      <c r="AI282" s="263">
        <f t="shared" ref="AI282" si="2557">IFERROR($D282*AJ282,0)</f>
        <v>0</v>
      </c>
      <c r="AJ282" s="474">
        <v>0</v>
      </c>
      <c r="AK282" s="263">
        <f t="shared" ref="AK282" si="2558">IFERROR($D282*AL282,0)</f>
        <v>0</v>
      </c>
      <c r="AL282" s="474">
        <v>0</v>
      </c>
      <c r="AM282" s="263">
        <f t="shared" ref="AM282" si="2559">IFERROR($D282*AN282,0)</f>
        <v>0</v>
      </c>
      <c r="AN282" s="474">
        <v>0</v>
      </c>
      <c r="AO282" s="263">
        <f t="shared" ref="AO282" si="2560">IFERROR($D282*AP282,0)</f>
        <v>0</v>
      </c>
      <c r="AP282" s="474">
        <v>0</v>
      </c>
      <c r="AQ282" s="263">
        <f t="shared" ref="AQ282" si="2561">IFERROR($D282*AR282,0)</f>
        <v>0</v>
      </c>
      <c r="AR282" s="474">
        <v>0</v>
      </c>
      <c r="AS282" s="263">
        <f t="shared" ref="AS282" si="2562">IFERROR($D282*AT282,0)</f>
        <v>0</v>
      </c>
      <c r="AT282" s="474">
        <v>0</v>
      </c>
      <c r="AU282" s="263">
        <f t="shared" ref="AU282" si="2563">IFERROR($D282*AV282,0)</f>
        <v>0</v>
      </c>
      <c r="AV282" s="474">
        <v>0</v>
      </c>
      <c r="AW282" s="263">
        <f t="shared" ref="AW282" si="2564">IFERROR($D282*AX282,0)</f>
        <v>0</v>
      </c>
      <c r="AX282" s="474">
        <v>0</v>
      </c>
      <c r="AY282" s="263">
        <f t="shared" ref="AY282" si="2565">IFERROR($D282*AZ282,0)</f>
        <v>0</v>
      </c>
      <c r="AZ282" s="474">
        <v>0</v>
      </c>
      <c r="BA282" s="263">
        <f t="shared" ref="BA282" si="2566">IFERROR($D282*BB282,0)</f>
        <v>0</v>
      </c>
      <c r="BB282" s="474">
        <v>0</v>
      </c>
      <c r="BC282" s="263">
        <f t="shared" ref="BC282" si="2567">IFERROR($D282*BD282,0)</f>
        <v>0</v>
      </c>
      <c r="BD282" s="474">
        <v>0</v>
      </c>
      <c r="BE282" s="263">
        <f t="shared" ref="BE282" si="2568">IFERROR($D282*BF282,0)</f>
        <v>0</v>
      </c>
      <c r="BF282" s="474">
        <v>0</v>
      </c>
      <c r="BG282" s="263">
        <f t="shared" ref="BG282" si="2569">IFERROR($D282*BH282,0)</f>
        <v>0</v>
      </c>
      <c r="BH282" s="474">
        <v>0</v>
      </c>
      <c r="BI282" s="263">
        <f t="shared" ref="BI282" si="2570">IFERROR($D282*BJ282,0)</f>
        <v>0</v>
      </c>
      <c r="BJ282" s="474">
        <v>0</v>
      </c>
      <c r="BK282" s="263">
        <f t="shared" ref="BK282" si="2571">IFERROR($D282*BL282,0)</f>
        <v>0</v>
      </c>
      <c r="BL282" s="474">
        <v>0</v>
      </c>
      <c r="BM282" s="263">
        <f t="shared" ref="BM282" si="2572">IFERROR($D282*BN282,0)</f>
        <v>0</v>
      </c>
      <c r="BN282" s="474">
        <v>0</v>
      </c>
      <c r="BO282" s="263">
        <f t="shared" ref="BO282" si="2573">IFERROR($D282*BP282,0)</f>
        <v>0</v>
      </c>
      <c r="BP282" s="474">
        <v>0</v>
      </c>
      <c r="BQ282" s="476">
        <f>SUM(BN282,BL282,BJ282,BH282,BF282,BD282,BB282,AZ282,AX282,AV282,AT282,AR282,AP282,AN282,AL282,AJ282,AH282,AF282,AD282,AB282,Z282,X282,V282,T282,R282,P282,N282,L282,J282,H282,BP282)</f>
        <v>0</v>
      </c>
      <c r="BR282" s="295">
        <f t="shared" si="2383"/>
        <v>0</v>
      </c>
    </row>
    <row r="283" spans="2:70" ht="18" hidden="1" customHeight="1" outlineLevel="2" thickTop="1" thickBot="1">
      <c r="B283" s="208" t="s">
        <v>635</v>
      </c>
      <c r="C283" s="260" t="str">
        <f>IF(VLOOKUP(B283,'Orçamento Detalhado'!$A$11:$I$529,4,)="","",(VLOOKUP(B283,'Orçamento Detalhado'!$A$11:$I$529,4,)))</f>
        <v/>
      </c>
      <c r="D283" s="261" t="str">
        <f>IF(B283="","",VLOOKUP($B283,'Orçamento Detalhado'!$A$11:$J$529,10,))</f>
        <v/>
      </c>
      <c r="E283" s="262">
        <f>IFERROR(D283/$D$524,0)</f>
        <v>0</v>
      </c>
      <c r="F283" s="478">
        <v>279</v>
      </c>
      <c r="G283" s="263">
        <f t="shared" si="2385"/>
        <v>0</v>
      </c>
      <c r="H283" s="264"/>
      <c r="I283" s="263">
        <f t="shared" si="2386"/>
        <v>0</v>
      </c>
      <c r="J283" s="474"/>
      <c r="K283" s="263">
        <f t="shared" si="2387"/>
        <v>0</v>
      </c>
      <c r="L283" s="474">
        <v>0</v>
      </c>
      <c r="M283" s="263">
        <f t="shared" si="2388"/>
        <v>0</v>
      </c>
      <c r="N283" s="474">
        <v>0</v>
      </c>
      <c r="O283" s="263">
        <f t="shared" si="2389"/>
        <v>0</v>
      </c>
      <c r="P283" s="474">
        <v>0</v>
      </c>
      <c r="Q283" s="263">
        <f t="shared" si="2390"/>
        <v>0</v>
      </c>
      <c r="R283" s="474">
        <v>0</v>
      </c>
      <c r="S283" s="263">
        <f t="shared" si="2391"/>
        <v>0</v>
      </c>
      <c r="T283" s="474">
        <v>0</v>
      </c>
      <c r="U283" s="263">
        <f t="shared" si="2392"/>
        <v>0</v>
      </c>
      <c r="V283" s="474">
        <v>0</v>
      </c>
      <c r="W283" s="263">
        <f t="shared" si="2393"/>
        <v>0</v>
      </c>
      <c r="X283" s="474">
        <v>0</v>
      </c>
      <c r="Y283" s="263">
        <f t="shared" si="2394"/>
        <v>0</v>
      </c>
      <c r="Z283" s="474">
        <v>0</v>
      </c>
      <c r="AA283" s="263">
        <f t="shared" si="2395"/>
        <v>0</v>
      </c>
      <c r="AB283" s="474"/>
      <c r="AC283" s="263">
        <f t="shared" si="2415"/>
        <v>0</v>
      </c>
      <c r="AD283" s="474"/>
      <c r="AE283" s="263">
        <f t="shared" si="2396"/>
        <v>0</v>
      </c>
      <c r="AF283" s="474"/>
      <c r="AG283" s="263">
        <f t="shared" si="2397"/>
        <v>0</v>
      </c>
      <c r="AH283" s="474"/>
      <c r="AI283" s="263">
        <f t="shared" si="2398"/>
        <v>0</v>
      </c>
      <c r="AJ283" s="474">
        <v>0</v>
      </c>
      <c r="AK283" s="263">
        <f t="shared" si="2399"/>
        <v>0</v>
      </c>
      <c r="AL283" s="474">
        <v>0</v>
      </c>
      <c r="AM283" s="263">
        <f t="shared" si="2400"/>
        <v>0</v>
      </c>
      <c r="AN283" s="474">
        <v>0</v>
      </c>
      <c r="AO283" s="263">
        <f t="shared" si="2401"/>
        <v>0</v>
      </c>
      <c r="AP283" s="474">
        <v>0</v>
      </c>
      <c r="AQ283" s="263">
        <f t="shared" si="2402"/>
        <v>0</v>
      </c>
      <c r="AR283" s="474">
        <v>0</v>
      </c>
      <c r="AS283" s="263">
        <f t="shared" si="2403"/>
        <v>0</v>
      </c>
      <c r="AT283" s="474">
        <v>0</v>
      </c>
      <c r="AU283" s="263">
        <f t="shared" si="2404"/>
        <v>0</v>
      </c>
      <c r="AV283" s="474">
        <v>0</v>
      </c>
      <c r="AW283" s="263">
        <f t="shared" si="2405"/>
        <v>0</v>
      </c>
      <c r="AX283" s="474">
        <v>0</v>
      </c>
      <c r="AY283" s="263">
        <f t="shared" si="2406"/>
        <v>0</v>
      </c>
      <c r="AZ283" s="474">
        <v>0</v>
      </c>
      <c r="BA283" s="263">
        <f t="shared" si="2407"/>
        <v>0</v>
      </c>
      <c r="BB283" s="474">
        <v>0</v>
      </c>
      <c r="BC283" s="263">
        <f t="shared" si="2408"/>
        <v>0</v>
      </c>
      <c r="BD283" s="474">
        <v>0</v>
      </c>
      <c r="BE283" s="263">
        <f t="shared" si="2409"/>
        <v>0</v>
      </c>
      <c r="BF283" s="474">
        <v>0</v>
      </c>
      <c r="BG283" s="263">
        <f t="shared" si="2410"/>
        <v>0</v>
      </c>
      <c r="BH283" s="474">
        <v>0</v>
      </c>
      <c r="BI283" s="263">
        <f t="shared" si="2411"/>
        <v>0</v>
      </c>
      <c r="BJ283" s="474">
        <v>0</v>
      </c>
      <c r="BK283" s="263">
        <f t="shared" si="2412"/>
        <v>0</v>
      </c>
      <c r="BL283" s="474">
        <v>0</v>
      </c>
      <c r="BM283" s="263">
        <f t="shared" si="2413"/>
        <v>0</v>
      </c>
      <c r="BN283" s="474">
        <v>0</v>
      </c>
      <c r="BO283" s="263">
        <f t="shared" si="2414"/>
        <v>0</v>
      </c>
      <c r="BP283" s="474">
        <v>0</v>
      </c>
      <c r="BQ283" s="476">
        <f t="shared" si="2382"/>
        <v>0</v>
      </c>
      <c r="BR283" s="295">
        <f t="shared" si="2383"/>
        <v>0</v>
      </c>
    </row>
    <row r="284" spans="2:70" ht="18" hidden="1" customHeight="1" outlineLevel="2" thickTop="1" thickBot="1">
      <c r="B284" s="208" t="s">
        <v>636</v>
      </c>
      <c r="C284" s="260" t="str">
        <f>IF(VLOOKUP(B284,'Orçamento Detalhado'!$A$11:$I$529,4,)="","",(VLOOKUP(B284,'Orçamento Detalhado'!$A$11:$I$529,4,)))</f>
        <v/>
      </c>
      <c r="D284" s="261" t="str">
        <f>IF(B284="","",VLOOKUP($B284,'Orçamento Detalhado'!$A$11:$J$529,10,))</f>
        <v/>
      </c>
      <c r="E284" s="262">
        <f>IFERROR(D284/$D$524,0)</f>
        <v>0</v>
      </c>
      <c r="F284" s="478">
        <v>280</v>
      </c>
      <c r="G284" s="263">
        <f t="shared" ref="G284" si="2574">IFERROR($D284*H284,0)</f>
        <v>0</v>
      </c>
      <c r="H284" s="264"/>
      <c r="I284" s="263">
        <f t="shared" ref="I284" si="2575">IFERROR($D284*J284,0)</f>
        <v>0</v>
      </c>
      <c r="J284" s="474"/>
      <c r="K284" s="263">
        <f t="shared" ref="K284" si="2576">IFERROR($D284*L284,0)</f>
        <v>0</v>
      </c>
      <c r="L284" s="474">
        <v>0</v>
      </c>
      <c r="M284" s="263">
        <f t="shared" ref="M284" si="2577">IFERROR($D284*N284,0)</f>
        <v>0</v>
      </c>
      <c r="N284" s="474">
        <v>0</v>
      </c>
      <c r="O284" s="263">
        <f t="shared" ref="O284" si="2578">IFERROR($D284*P284,0)</f>
        <v>0</v>
      </c>
      <c r="P284" s="474">
        <v>0</v>
      </c>
      <c r="Q284" s="263">
        <f t="shared" ref="Q284" si="2579">IFERROR($D284*R284,0)</f>
        <v>0</v>
      </c>
      <c r="R284" s="474">
        <v>0</v>
      </c>
      <c r="S284" s="263">
        <f t="shared" ref="S284" si="2580">IFERROR($D284*T284,0)</f>
        <v>0</v>
      </c>
      <c r="T284" s="474">
        <v>0</v>
      </c>
      <c r="U284" s="263">
        <f t="shared" ref="U284" si="2581">IFERROR($D284*V284,0)</f>
        <v>0</v>
      </c>
      <c r="V284" s="474">
        <v>0</v>
      </c>
      <c r="W284" s="263">
        <f t="shared" ref="W284" si="2582">IFERROR($D284*X284,0)</f>
        <v>0</v>
      </c>
      <c r="X284" s="474">
        <v>0</v>
      </c>
      <c r="Y284" s="263">
        <f t="shared" ref="Y284" si="2583">IFERROR($D284*Z284,0)</f>
        <v>0</v>
      </c>
      <c r="Z284" s="474">
        <v>0</v>
      </c>
      <c r="AA284" s="263">
        <f t="shared" ref="AA284" si="2584">IFERROR($D284*AB284,0)</f>
        <v>0</v>
      </c>
      <c r="AB284" s="474"/>
      <c r="AC284" s="263">
        <f t="shared" ref="AC284" si="2585">IFERROR($D284*AD284,0)</f>
        <v>0</v>
      </c>
      <c r="AD284" s="474"/>
      <c r="AE284" s="263">
        <f t="shared" ref="AE284" si="2586">IFERROR($D284*AF284,0)</f>
        <v>0</v>
      </c>
      <c r="AF284" s="474"/>
      <c r="AG284" s="263">
        <f t="shared" ref="AG284" si="2587">IFERROR($D284*AH284,0)</f>
        <v>0</v>
      </c>
      <c r="AH284" s="474"/>
      <c r="AI284" s="263">
        <f t="shared" ref="AI284" si="2588">IFERROR($D284*AJ284,0)</f>
        <v>0</v>
      </c>
      <c r="AJ284" s="474">
        <v>0</v>
      </c>
      <c r="AK284" s="263">
        <f t="shared" ref="AK284" si="2589">IFERROR($D284*AL284,0)</f>
        <v>0</v>
      </c>
      <c r="AL284" s="474">
        <v>0</v>
      </c>
      <c r="AM284" s="263">
        <f t="shared" ref="AM284" si="2590">IFERROR($D284*AN284,0)</f>
        <v>0</v>
      </c>
      <c r="AN284" s="474">
        <v>0</v>
      </c>
      <c r="AO284" s="263">
        <f t="shared" ref="AO284" si="2591">IFERROR($D284*AP284,0)</f>
        <v>0</v>
      </c>
      <c r="AP284" s="474">
        <v>0</v>
      </c>
      <c r="AQ284" s="263">
        <f t="shared" ref="AQ284" si="2592">IFERROR($D284*AR284,0)</f>
        <v>0</v>
      </c>
      <c r="AR284" s="474">
        <v>0</v>
      </c>
      <c r="AS284" s="263">
        <f t="shared" ref="AS284" si="2593">IFERROR($D284*AT284,0)</f>
        <v>0</v>
      </c>
      <c r="AT284" s="474">
        <v>0</v>
      </c>
      <c r="AU284" s="263">
        <f t="shared" ref="AU284" si="2594">IFERROR($D284*AV284,0)</f>
        <v>0</v>
      </c>
      <c r="AV284" s="474">
        <v>0</v>
      </c>
      <c r="AW284" s="263">
        <f t="shared" ref="AW284" si="2595">IFERROR($D284*AX284,0)</f>
        <v>0</v>
      </c>
      <c r="AX284" s="474">
        <v>0</v>
      </c>
      <c r="AY284" s="263">
        <f t="shared" ref="AY284" si="2596">IFERROR($D284*AZ284,0)</f>
        <v>0</v>
      </c>
      <c r="AZ284" s="474">
        <v>0</v>
      </c>
      <c r="BA284" s="263">
        <f t="shared" ref="BA284" si="2597">IFERROR($D284*BB284,0)</f>
        <v>0</v>
      </c>
      <c r="BB284" s="474">
        <v>0</v>
      </c>
      <c r="BC284" s="263">
        <f t="shared" ref="BC284" si="2598">IFERROR($D284*BD284,0)</f>
        <v>0</v>
      </c>
      <c r="BD284" s="474">
        <v>0</v>
      </c>
      <c r="BE284" s="263">
        <f t="shared" ref="BE284" si="2599">IFERROR($D284*BF284,0)</f>
        <v>0</v>
      </c>
      <c r="BF284" s="474">
        <v>0</v>
      </c>
      <c r="BG284" s="263">
        <f t="shared" ref="BG284" si="2600">IFERROR($D284*BH284,0)</f>
        <v>0</v>
      </c>
      <c r="BH284" s="474">
        <v>0</v>
      </c>
      <c r="BI284" s="263">
        <f t="shared" ref="BI284" si="2601">IFERROR($D284*BJ284,0)</f>
        <v>0</v>
      </c>
      <c r="BJ284" s="474">
        <v>0</v>
      </c>
      <c r="BK284" s="263">
        <f t="shared" ref="BK284" si="2602">IFERROR($D284*BL284,0)</f>
        <v>0</v>
      </c>
      <c r="BL284" s="474">
        <v>0</v>
      </c>
      <c r="BM284" s="263">
        <f t="shared" ref="BM284" si="2603">IFERROR($D284*BN284,0)</f>
        <v>0</v>
      </c>
      <c r="BN284" s="474">
        <v>0</v>
      </c>
      <c r="BO284" s="263">
        <f t="shared" ref="BO284" si="2604">IFERROR($D284*BP284,0)</f>
        <v>0</v>
      </c>
      <c r="BP284" s="474">
        <v>0</v>
      </c>
      <c r="BQ284" s="476">
        <f t="shared" ref="BQ284" si="2605">SUM(BN284,BL284,BJ284,BH284,BF284,BD284,BB284,AZ284,AX284,AV284,AT284,AR284,AP284,AN284,AL284,AJ284,AH284,AF284,AD284,AB284,Z284,X284,V284,T284,R284,P284,N284,L284,J284,H284,BP284)</f>
        <v>0</v>
      </c>
      <c r="BR284" s="295">
        <f t="shared" si="2383"/>
        <v>0</v>
      </c>
    </row>
    <row r="285" spans="2:70" ht="18" hidden="1" customHeight="1" outlineLevel="2" thickTop="1" thickBot="1">
      <c r="B285" s="311" t="s">
        <v>638</v>
      </c>
      <c r="C285" s="316" t="str">
        <f>IF(B285="","",VLOOKUP(B285,'Orçamento Detalhado'!$A$11:$I$529,4,))</f>
        <v>Incêndio</v>
      </c>
      <c r="D285" s="312"/>
      <c r="E285" s="313"/>
      <c r="F285" s="478">
        <v>281</v>
      </c>
      <c r="G285" s="314"/>
      <c r="H285" s="315"/>
      <c r="I285" s="314"/>
      <c r="J285" s="475"/>
      <c r="K285" s="314"/>
      <c r="L285" s="475"/>
      <c r="M285" s="314"/>
      <c r="N285" s="475"/>
      <c r="O285" s="314"/>
      <c r="P285" s="475"/>
      <c r="Q285" s="314"/>
      <c r="R285" s="475"/>
      <c r="S285" s="314"/>
      <c r="T285" s="475"/>
      <c r="U285" s="314"/>
      <c r="V285" s="475"/>
      <c r="W285" s="314"/>
      <c r="X285" s="475"/>
      <c r="Y285" s="314"/>
      <c r="Z285" s="475"/>
      <c r="AA285" s="314"/>
      <c r="AB285" s="475"/>
      <c r="AC285" s="314"/>
      <c r="AD285" s="475"/>
      <c r="AE285" s="314"/>
      <c r="AF285" s="475"/>
      <c r="AG285" s="314"/>
      <c r="AH285" s="475"/>
      <c r="AI285" s="314"/>
      <c r="AJ285" s="475"/>
      <c r="AK285" s="314"/>
      <c r="AL285" s="475"/>
      <c r="AM285" s="314"/>
      <c r="AN285" s="475"/>
      <c r="AO285" s="314"/>
      <c r="AP285" s="475"/>
      <c r="AQ285" s="314"/>
      <c r="AR285" s="475"/>
      <c r="AS285" s="314"/>
      <c r="AT285" s="475"/>
      <c r="AU285" s="314"/>
      <c r="AV285" s="475"/>
      <c r="AW285" s="314"/>
      <c r="AX285" s="475"/>
      <c r="AY285" s="314"/>
      <c r="AZ285" s="475"/>
      <c r="BA285" s="314"/>
      <c r="BB285" s="475"/>
      <c r="BC285" s="314"/>
      <c r="BD285" s="475"/>
      <c r="BE285" s="314"/>
      <c r="BF285" s="475"/>
      <c r="BG285" s="314"/>
      <c r="BH285" s="475"/>
      <c r="BI285" s="314"/>
      <c r="BJ285" s="475"/>
      <c r="BK285" s="314"/>
      <c r="BL285" s="475"/>
      <c r="BM285" s="314"/>
      <c r="BN285" s="475"/>
      <c r="BO285" s="314"/>
      <c r="BP285" s="475"/>
      <c r="BQ285" s="476">
        <f t="shared" si="2382"/>
        <v>0</v>
      </c>
      <c r="BR285" s="295">
        <f t="shared" si="2383"/>
        <v>0</v>
      </c>
    </row>
    <row r="286" spans="2:70" ht="18" hidden="1" customHeight="1" outlineLevel="2" thickTop="1" thickBot="1">
      <c r="B286" s="208" t="s">
        <v>640</v>
      </c>
      <c r="C286" s="260" t="str">
        <f>IF(VLOOKUP(B286,'Orçamento Detalhado'!$A$11:$I$529,4,)="","",(VLOOKUP(B286,'Orçamento Detalhado'!$A$11:$I$529,4,)))</f>
        <v>Prumadas</v>
      </c>
      <c r="D286" s="261" t="str">
        <f>IF(B286="","",VLOOKUP($B286,'Orçamento Detalhado'!$A$11:$J$529,10,))</f>
        <v/>
      </c>
      <c r="E286" s="262">
        <f t="shared" ref="E286:E295" si="2606">IFERROR(D286/$D$524,0)</f>
        <v>0</v>
      </c>
      <c r="F286" s="478">
        <v>282</v>
      </c>
      <c r="G286" s="263">
        <f t="shared" si="2385"/>
        <v>0</v>
      </c>
      <c r="H286" s="264"/>
      <c r="I286" s="263">
        <f t="shared" si="2386"/>
        <v>0</v>
      </c>
      <c r="J286" s="474"/>
      <c r="K286" s="263">
        <f t="shared" si="2387"/>
        <v>0</v>
      </c>
      <c r="L286" s="474">
        <v>0</v>
      </c>
      <c r="M286" s="263">
        <f t="shared" si="2388"/>
        <v>0</v>
      </c>
      <c r="N286" s="474">
        <v>0</v>
      </c>
      <c r="O286" s="263">
        <f t="shared" si="2389"/>
        <v>0</v>
      </c>
      <c r="P286" s="474">
        <v>0</v>
      </c>
      <c r="Q286" s="263">
        <f t="shared" si="2390"/>
        <v>0</v>
      </c>
      <c r="R286" s="474">
        <v>0</v>
      </c>
      <c r="S286" s="263">
        <f t="shared" si="2391"/>
        <v>0</v>
      </c>
      <c r="T286" s="474">
        <v>0</v>
      </c>
      <c r="U286" s="263">
        <f t="shared" si="2392"/>
        <v>0</v>
      </c>
      <c r="V286" s="474">
        <v>0</v>
      </c>
      <c r="W286" s="263">
        <f t="shared" si="2393"/>
        <v>0</v>
      </c>
      <c r="X286" s="474">
        <v>0</v>
      </c>
      <c r="Y286" s="263">
        <f t="shared" si="2394"/>
        <v>0</v>
      </c>
      <c r="Z286" s="474">
        <v>0</v>
      </c>
      <c r="AA286" s="263">
        <f t="shared" si="2395"/>
        <v>0</v>
      </c>
      <c r="AB286" s="474"/>
      <c r="AC286" s="263">
        <f t="shared" si="2415"/>
        <v>0</v>
      </c>
      <c r="AD286" s="474"/>
      <c r="AE286" s="263">
        <f t="shared" si="2396"/>
        <v>0</v>
      </c>
      <c r="AF286" s="474"/>
      <c r="AG286" s="263">
        <f t="shared" si="2397"/>
        <v>0</v>
      </c>
      <c r="AH286" s="474"/>
      <c r="AI286" s="263">
        <f t="shared" si="2398"/>
        <v>0</v>
      </c>
      <c r="AJ286" s="474">
        <v>0</v>
      </c>
      <c r="AK286" s="263">
        <f t="shared" si="2399"/>
        <v>0</v>
      </c>
      <c r="AL286" s="474">
        <v>0</v>
      </c>
      <c r="AM286" s="263">
        <f t="shared" si="2400"/>
        <v>0</v>
      </c>
      <c r="AN286" s="474">
        <v>0</v>
      </c>
      <c r="AO286" s="263">
        <f t="shared" si="2401"/>
        <v>0</v>
      </c>
      <c r="AP286" s="474">
        <v>0</v>
      </c>
      <c r="AQ286" s="263">
        <f t="shared" si="2402"/>
        <v>0</v>
      </c>
      <c r="AR286" s="474">
        <v>0</v>
      </c>
      <c r="AS286" s="263">
        <f t="shared" si="2403"/>
        <v>0</v>
      </c>
      <c r="AT286" s="474">
        <v>0</v>
      </c>
      <c r="AU286" s="263">
        <f t="shared" si="2404"/>
        <v>0</v>
      </c>
      <c r="AV286" s="474">
        <v>0</v>
      </c>
      <c r="AW286" s="263">
        <f t="shared" si="2405"/>
        <v>0</v>
      </c>
      <c r="AX286" s="474">
        <v>0</v>
      </c>
      <c r="AY286" s="263">
        <f t="shared" si="2406"/>
        <v>0</v>
      </c>
      <c r="AZ286" s="474">
        <v>0</v>
      </c>
      <c r="BA286" s="263">
        <f t="shared" si="2407"/>
        <v>0</v>
      </c>
      <c r="BB286" s="474">
        <v>0</v>
      </c>
      <c r="BC286" s="263">
        <f t="shared" si="2408"/>
        <v>0</v>
      </c>
      <c r="BD286" s="474">
        <v>0</v>
      </c>
      <c r="BE286" s="263">
        <f t="shared" si="2409"/>
        <v>0</v>
      </c>
      <c r="BF286" s="474">
        <v>0</v>
      </c>
      <c r="BG286" s="263">
        <f t="shared" si="2410"/>
        <v>0</v>
      </c>
      <c r="BH286" s="474">
        <v>0</v>
      </c>
      <c r="BI286" s="263">
        <f t="shared" si="2411"/>
        <v>0</v>
      </c>
      <c r="BJ286" s="474">
        <v>0</v>
      </c>
      <c r="BK286" s="263">
        <f t="shared" si="2412"/>
        <v>0</v>
      </c>
      <c r="BL286" s="474">
        <v>0</v>
      </c>
      <c r="BM286" s="263">
        <f t="shared" si="2413"/>
        <v>0</v>
      </c>
      <c r="BN286" s="474">
        <v>0</v>
      </c>
      <c r="BO286" s="263">
        <f t="shared" si="2414"/>
        <v>0</v>
      </c>
      <c r="BP286" s="474">
        <v>0</v>
      </c>
      <c r="BQ286" s="476">
        <f t="shared" si="2382"/>
        <v>0</v>
      </c>
      <c r="BR286" s="295">
        <f t="shared" si="2383"/>
        <v>0</v>
      </c>
    </row>
    <row r="287" spans="2:70" ht="18" hidden="1" customHeight="1" outlineLevel="2" thickTop="1" thickBot="1">
      <c r="B287" s="208" t="s">
        <v>641</v>
      </c>
      <c r="C287" s="260" t="str">
        <f>IF(VLOOKUP(B287,'Orçamento Detalhado'!$A$11:$I$529,4,)="","",(VLOOKUP(B287,'Orçamento Detalhado'!$A$11:$I$529,4,)))</f>
        <v>Caixas</v>
      </c>
      <c r="D287" s="261" t="str">
        <f>IF(B287="","",VLOOKUP($B287,'Orçamento Detalhado'!$A$11:$J$529,10,))</f>
        <v/>
      </c>
      <c r="E287" s="262">
        <f t="shared" si="2606"/>
        <v>0</v>
      </c>
      <c r="F287" s="478">
        <v>283</v>
      </c>
      <c r="G287" s="263">
        <f t="shared" si="2385"/>
        <v>0</v>
      </c>
      <c r="H287" s="264"/>
      <c r="I287" s="263">
        <f t="shared" si="2386"/>
        <v>0</v>
      </c>
      <c r="J287" s="474"/>
      <c r="K287" s="263">
        <f t="shared" si="2387"/>
        <v>0</v>
      </c>
      <c r="L287" s="474">
        <v>0</v>
      </c>
      <c r="M287" s="263">
        <f t="shared" si="2388"/>
        <v>0</v>
      </c>
      <c r="N287" s="474">
        <v>0</v>
      </c>
      <c r="O287" s="263">
        <f t="shared" si="2389"/>
        <v>0</v>
      </c>
      <c r="P287" s="474">
        <v>0</v>
      </c>
      <c r="Q287" s="263">
        <f t="shared" si="2390"/>
        <v>0</v>
      </c>
      <c r="R287" s="474">
        <v>0</v>
      </c>
      <c r="S287" s="263">
        <f t="shared" si="2391"/>
        <v>0</v>
      </c>
      <c r="T287" s="474">
        <v>0</v>
      </c>
      <c r="U287" s="263">
        <f t="shared" si="2392"/>
        <v>0</v>
      </c>
      <c r="V287" s="474">
        <v>0</v>
      </c>
      <c r="W287" s="263">
        <f t="shared" si="2393"/>
        <v>0</v>
      </c>
      <c r="X287" s="474">
        <v>0</v>
      </c>
      <c r="Y287" s="263">
        <f t="shared" si="2394"/>
        <v>0</v>
      </c>
      <c r="Z287" s="474">
        <v>0</v>
      </c>
      <c r="AA287" s="263">
        <f t="shared" si="2395"/>
        <v>0</v>
      </c>
      <c r="AB287" s="474"/>
      <c r="AC287" s="263">
        <f t="shared" si="2415"/>
        <v>0</v>
      </c>
      <c r="AD287" s="474"/>
      <c r="AE287" s="263">
        <f t="shared" si="2396"/>
        <v>0</v>
      </c>
      <c r="AF287" s="474"/>
      <c r="AG287" s="263">
        <f t="shared" si="2397"/>
        <v>0</v>
      </c>
      <c r="AH287" s="474"/>
      <c r="AI287" s="263">
        <f t="shared" si="2398"/>
        <v>0</v>
      </c>
      <c r="AJ287" s="474">
        <v>0</v>
      </c>
      <c r="AK287" s="263">
        <f t="shared" si="2399"/>
        <v>0</v>
      </c>
      <c r="AL287" s="474">
        <v>0</v>
      </c>
      <c r="AM287" s="263">
        <f t="shared" si="2400"/>
        <v>0</v>
      </c>
      <c r="AN287" s="474">
        <v>0</v>
      </c>
      <c r="AO287" s="263">
        <f t="shared" si="2401"/>
        <v>0</v>
      </c>
      <c r="AP287" s="474">
        <v>0</v>
      </c>
      <c r="AQ287" s="263">
        <f t="shared" si="2402"/>
        <v>0</v>
      </c>
      <c r="AR287" s="474">
        <v>0</v>
      </c>
      <c r="AS287" s="263">
        <f t="shared" si="2403"/>
        <v>0</v>
      </c>
      <c r="AT287" s="474">
        <v>0</v>
      </c>
      <c r="AU287" s="263">
        <f t="shared" si="2404"/>
        <v>0</v>
      </c>
      <c r="AV287" s="474">
        <v>0</v>
      </c>
      <c r="AW287" s="263">
        <f t="shared" si="2405"/>
        <v>0</v>
      </c>
      <c r="AX287" s="474">
        <v>0</v>
      </c>
      <c r="AY287" s="263">
        <f t="shared" si="2406"/>
        <v>0</v>
      </c>
      <c r="AZ287" s="474">
        <v>0</v>
      </c>
      <c r="BA287" s="263">
        <f t="shared" si="2407"/>
        <v>0</v>
      </c>
      <c r="BB287" s="474">
        <v>0</v>
      </c>
      <c r="BC287" s="263">
        <f t="shared" si="2408"/>
        <v>0</v>
      </c>
      <c r="BD287" s="474">
        <v>0</v>
      </c>
      <c r="BE287" s="263">
        <f t="shared" si="2409"/>
        <v>0</v>
      </c>
      <c r="BF287" s="474">
        <v>0</v>
      </c>
      <c r="BG287" s="263">
        <f t="shared" si="2410"/>
        <v>0</v>
      </c>
      <c r="BH287" s="474">
        <v>0</v>
      </c>
      <c r="BI287" s="263">
        <f t="shared" si="2411"/>
        <v>0</v>
      </c>
      <c r="BJ287" s="474">
        <v>0</v>
      </c>
      <c r="BK287" s="263">
        <f t="shared" si="2412"/>
        <v>0</v>
      </c>
      <c r="BL287" s="474">
        <v>0</v>
      </c>
      <c r="BM287" s="263">
        <f t="shared" si="2413"/>
        <v>0</v>
      </c>
      <c r="BN287" s="474">
        <v>0</v>
      </c>
      <c r="BO287" s="263">
        <f t="shared" si="2414"/>
        <v>0</v>
      </c>
      <c r="BP287" s="474">
        <v>0</v>
      </c>
      <c r="BQ287" s="476">
        <f t="shared" si="2382"/>
        <v>0</v>
      </c>
      <c r="BR287" s="295">
        <f t="shared" si="2383"/>
        <v>0</v>
      </c>
    </row>
    <row r="288" spans="2:70" ht="18" hidden="1" customHeight="1" outlineLevel="2" thickTop="1" thickBot="1">
      <c r="B288" s="208" t="s">
        <v>643</v>
      </c>
      <c r="C288" s="260" t="str">
        <f>IF(VLOOKUP(B288,'Orçamento Detalhado'!$A$11:$I$529,4,)="","",(VLOOKUP(B288,'Orçamento Detalhado'!$A$11:$I$529,4,)))</f>
        <v>Registros</v>
      </c>
      <c r="D288" s="261" t="str">
        <f>IF(B288="","",VLOOKUP($B288,'Orçamento Detalhado'!$A$11:$J$529,10,))</f>
        <v/>
      </c>
      <c r="E288" s="262">
        <f t="shared" si="2606"/>
        <v>0</v>
      </c>
      <c r="F288" s="478">
        <v>284</v>
      </c>
      <c r="G288" s="263">
        <f t="shared" si="2385"/>
        <v>0</v>
      </c>
      <c r="H288" s="264"/>
      <c r="I288" s="263">
        <f t="shared" si="2386"/>
        <v>0</v>
      </c>
      <c r="J288" s="474"/>
      <c r="K288" s="263">
        <f t="shared" si="2387"/>
        <v>0</v>
      </c>
      <c r="L288" s="474">
        <v>0</v>
      </c>
      <c r="M288" s="263">
        <f t="shared" si="2388"/>
        <v>0</v>
      </c>
      <c r="N288" s="474">
        <v>0</v>
      </c>
      <c r="O288" s="263">
        <f t="shared" si="2389"/>
        <v>0</v>
      </c>
      <c r="P288" s="474">
        <v>0</v>
      </c>
      <c r="Q288" s="263">
        <f t="shared" si="2390"/>
        <v>0</v>
      </c>
      <c r="R288" s="474">
        <v>0</v>
      </c>
      <c r="S288" s="263">
        <f t="shared" si="2391"/>
        <v>0</v>
      </c>
      <c r="T288" s="474">
        <v>0</v>
      </c>
      <c r="U288" s="263">
        <f t="shared" si="2392"/>
        <v>0</v>
      </c>
      <c r="V288" s="474">
        <v>0</v>
      </c>
      <c r="W288" s="263">
        <f t="shared" si="2393"/>
        <v>0</v>
      </c>
      <c r="X288" s="474">
        <v>0</v>
      </c>
      <c r="Y288" s="263">
        <f t="shared" si="2394"/>
        <v>0</v>
      </c>
      <c r="Z288" s="474">
        <v>0</v>
      </c>
      <c r="AA288" s="263">
        <f t="shared" si="2395"/>
        <v>0</v>
      </c>
      <c r="AB288" s="474"/>
      <c r="AC288" s="263">
        <f t="shared" si="2415"/>
        <v>0</v>
      </c>
      <c r="AD288" s="474"/>
      <c r="AE288" s="263">
        <f t="shared" si="2396"/>
        <v>0</v>
      </c>
      <c r="AF288" s="474"/>
      <c r="AG288" s="263">
        <f t="shared" si="2397"/>
        <v>0</v>
      </c>
      <c r="AH288" s="474"/>
      <c r="AI288" s="263">
        <f t="shared" si="2398"/>
        <v>0</v>
      </c>
      <c r="AJ288" s="474">
        <v>0</v>
      </c>
      <c r="AK288" s="263">
        <f t="shared" si="2399"/>
        <v>0</v>
      </c>
      <c r="AL288" s="474">
        <v>0</v>
      </c>
      <c r="AM288" s="263">
        <f t="shared" si="2400"/>
        <v>0</v>
      </c>
      <c r="AN288" s="474">
        <v>0</v>
      </c>
      <c r="AO288" s="263">
        <f t="shared" si="2401"/>
        <v>0</v>
      </c>
      <c r="AP288" s="474">
        <v>0</v>
      </c>
      <c r="AQ288" s="263">
        <f t="shared" si="2402"/>
        <v>0</v>
      </c>
      <c r="AR288" s="474">
        <v>0</v>
      </c>
      <c r="AS288" s="263">
        <f t="shared" si="2403"/>
        <v>0</v>
      </c>
      <c r="AT288" s="474">
        <v>0</v>
      </c>
      <c r="AU288" s="263">
        <f t="shared" si="2404"/>
        <v>0</v>
      </c>
      <c r="AV288" s="474">
        <v>0</v>
      </c>
      <c r="AW288" s="263">
        <f t="shared" si="2405"/>
        <v>0</v>
      </c>
      <c r="AX288" s="474">
        <v>0</v>
      </c>
      <c r="AY288" s="263">
        <f t="shared" si="2406"/>
        <v>0</v>
      </c>
      <c r="AZ288" s="474">
        <v>0</v>
      </c>
      <c r="BA288" s="263">
        <f t="shared" si="2407"/>
        <v>0</v>
      </c>
      <c r="BB288" s="474">
        <v>0</v>
      </c>
      <c r="BC288" s="263">
        <f t="shared" si="2408"/>
        <v>0</v>
      </c>
      <c r="BD288" s="474">
        <v>0</v>
      </c>
      <c r="BE288" s="263">
        <f t="shared" si="2409"/>
        <v>0</v>
      </c>
      <c r="BF288" s="474">
        <v>0</v>
      </c>
      <c r="BG288" s="263">
        <f t="shared" si="2410"/>
        <v>0</v>
      </c>
      <c r="BH288" s="474">
        <v>0</v>
      </c>
      <c r="BI288" s="263">
        <f t="shared" si="2411"/>
        <v>0</v>
      </c>
      <c r="BJ288" s="474">
        <v>0</v>
      </c>
      <c r="BK288" s="263">
        <f t="shared" si="2412"/>
        <v>0</v>
      </c>
      <c r="BL288" s="474">
        <v>0</v>
      </c>
      <c r="BM288" s="263">
        <f t="shared" si="2413"/>
        <v>0</v>
      </c>
      <c r="BN288" s="474">
        <v>0</v>
      </c>
      <c r="BO288" s="263">
        <f t="shared" si="2414"/>
        <v>0</v>
      </c>
      <c r="BP288" s="474">
        <v>0</v>
      </c>
      <c r="BQ288" s="476">
        <f t="shared" si="2382"/>
        <v>0</v>
      </c>
      <c r="BR288" s="295">
        <f t="shared" si="2383"/>
        <v>0</v>
      </c>
    </row>
    <row r="289" spans="2:70" ht="18" hidden="1" customHeight="1" outlineLevel="2" thickTop="1" thickBot="1">
      <c r="B289" s="208" t="s">
        <v>645</v>
      </c>
      <c r="C289" s="260" t="str">
        <f>IF(VLOOKUP(B289,'Orçamento Detalhado'!$A$11:$I$529,4,)="","",(VLOOKUP(B289,'Orçamento Detalhado'!$A$11:$I$529,4,)))</f>
        <v>Mangueiras e metais</v>
      </c>
      <c r="D289" s="261" t="str">
        <f>IF(B289="","",VLOOKUP($B289,'Orçamento Detalhado'!$A$11:$J$529,10,))</f>
        <v/>
      </c>
      <c r="E289" s="262">
        <f t="shared" si="2606"/>
        <v>0</v>
      </c>
      <c r="F289" s="478">
        <v>285</v>
      </c>
      <c r="G289" s="263">
        <f t="shared" si="2385"/>
        <v>0</v>
      </c>
      <c r="H289" s="264"/>
      <c r="I289" s="263">
        <f t="shared" si="2386"/>
        <v>0</v>
      </c>
      <c r="J289" s="474"/>
      <c r="K289" s="263">
        <f t="shared" si="2387"/>
        <v>0</v>
      </c>
      <c r="L289" s="474">
        <v>0</v>
      </c>
      <c r="M289" s="263">
        <f t="shared" si="2388"/>
        <v>0</v>
      </c>
      <c r="N289" s="474">
        <v>0</v>
      </c>
      <c r="O289" s="263">
        <f t="shared" si="2389"/>
        <v>0</v>
      </c>
      <c r="P289" s="474">
        <v>0</v>
      </c>
      <c r="Q289" s="263">
        <f t="shared" si="2390"/>
        <v>0</v>
      </c>
      <c r="R289" s="474">
        <v>0</v>
      </c>
      <c r="S289" s="263">
        <f t="shared" si="2391"/>
        <v>0</v>
      </c>
      <c r="T289" s="474">
        <v>0</v>
      </c>
      <c r="U289" s="263">
        <f t="shared" si="2392"/>
        <v>0</v>
      </c>
      <c r="V289" s="474">
        <v>0</v>
      </c>
      <c r="W289" s="263">
        <f t="shared" si="2393"/>
        <v>0</v>
      </c>
      <c r="X289" s="474">
        <v>0</v>
      </c>
      <c r="Y289" s="263">
        <f t="shared" si="2394"/>
        <v>0</v>
      </c>
      <c r="Z289" s="474">
        <v>0</v>
      </c>
      <c r="AA289" s="263">
        <f t="shared" si="2395"/>
        <v>0</v>
      </c>
      <c r="AB289" s="474"/>
      <c r="AC289" s="263">
        <f t="shared" si="2415"/>
        <v>0</v>
      </c>
      <c r="AD289" s="474"/>
      <c r="AE289" s="263">
        <f t="shared" si="2396"/>
        <v>0</v>
      </c>
      <c r="AF289" s="474"/>
      <c r="AG289" s="263">
        <f t="shared" si="2397"/>
        <v>0</v>
      </c>
      <c r="AH289" s="474"/>
      <c r="AI289" s="263">
        <f t="shared" si="2398"/>
        <v>0</v>
      </c>
      <c r="AJ289" s="474">
        <v>0</v>
      </c>
      <c r="AK289" s="263">
        <f t="shared" si="2399"/>
        <v>0</v>
      </c>
      <c r="AL289" s="474">
        <v>0</v>
      </c>
      <c r="AM289" s="263">
        <f t="shared" si="2400"/>
        <v>0</v>
      </c>
      <c r="AN289" s="474">
        <v>0</v>
      </c>
      <c r="AO289" s="263">
        <f t="shared" si="2401"/>
        <v>0</v>
      </c>
      <c r="AP289" s="474">
        <v>0</v>
      </c>
      <c r="AQ289" s="263">
        <f t="shared" si="2402"/>
        <v>0</v>
      </c>
      <c r="AR289" s="474">
        <v>0</v>
      </c>
      <c r="AS289" s="263">
        <f t="shared" si="2403"/>
        <v>0</v>
      </c>
      <c r="AT289" s="474">
        <v>0</v>
      </c>
      <c r="AU289" s="263">
        <f t="shared" si="2404"/>
        <v>0</v>
      </c>
      <c r="AV289" s="474">
        <v>0</v>
      </c>
      <c r="AW289" s="263">
        <f t="shared" si="2405"/>
        <v>0</v>
      </c>
      <c r="AX289" s="474">
        <v>0</v>
      </c>
      <c r="AY289" s="263">
        <f t="shared" si="2406"/>
        <v>0</v>
      </c>
      <c r="AZ289" s="474">
        <v>0</v>
      </c>
      <c r="BA289" s="263">
        <f t="shared" si="2407"/>
        <v>0</v>
      </c>
      <c r="BB289" s="474">
        <v>0</v>
      </c>
      <c r="BC289" s="263">
        <f t="shared" si="2408"/>
        <v>0</v>
      </c>
      <c r="BD289" s="474">
        <v>0</v>
      </c>
      <c r="BE289" s="263">
        <f t="shared" si="2409"/>
        <v>0</v>
      </c>
      <c r="BF289" s="474">
        <v>0</v>
      </c>
      <c r="BG289" s="263">
        <f t="shared" si="2410"/>
        <v>0</v>
      </c>
      <c r="BH289" s="474">
        <v>0</v>
      </c>
      <c r="BI289" s="263">
        <f t="shared" si="2411"/>
        <v>0</v>
      </c>
      <c r="BJ289" s="474">
        <v>0</v>
      </c>
      <c r="BK289" s="263">
        <f t="shared" si="2412"/>
        <v>0</v>
      </c>
      <c r="BL289" s="474">
        <v>0</v>
      </c>
      <c r="BM289" s="263">
        <f t="shared" si="2413"/>
        <v>0</v>
      </c>
      <c r="BN289" s="474">
        <v>0</v>
      </c>
      <c r="BO289" s="263">
        <f t="shared" si="2414"/>
        <v>0</v>
      </c>
      <c r="BP289" s="474">
        <v>0</v>
      </c>
      <c r="BQ289" s="476">
        <f t="shared" si="2382"/>
        <v>0</v>
      </c>
      <c r="BR289" s="295">
        <f t="shared" si="2383"/>
        <v>0</v>
      </c>
    </row>
    <row r="290" spans="2:70" ht="18" hidden="1" customHeight="1" outlineLevel="2" thickTop="1" thickBot="1">
      <c r="B290" s="208" t="s">
        <v>647</v>
      </c>
      <c r="C290" s="260" t="str">
        <f>IF(VLOOKUP(B290,'Orçamento Detalhado'!$A$11:$I$529,4,)="","",(VLOOKUP(B290,'Orçamento Detalhado'!$A$11:$I$529,4,)))</f>
        <v>Extintores</v>
      </c>
      <c r="D290" s="261" t="str">
        <f>IF(B290="","",VLOOKUP($B290,'Orçamento Detalhado'!$A$11:$J$529,10,))</f>
        <v/>
      </c>
      <c r="E290" s="262">
        <f t="shared" si="2606"/>
        <v>0</v>
      </c>
      <c r="F290" s="478">
        <v>286</v>
      </c>
      <c r="G290" s="263">
        <f t="shared" si="2385"/>
        <v>0</v>
      </c>
      <c r="H290" s="264"/>
      <c r="I290" s="263">
        <f t="shared" si="2386"/>
        <v>0</v>
      </c>
      <c r="J290" s="474"/>
      <c r="K290" s="263">
        <f t="shared" si="2387"/>
        <v>0</v>
      </c>
      <c r="L290" s="474">
        <v>0</v>
      </c>
      <c r="M290" s="263">
        <f t="shared" si="2388"/>
        <v>0</v>
      </c>
      <c r="N290" s="474">
        <v>0</v>
      </c>
      <c r="O290" s="263">
        <f t="shared" si="2389"/>
        <v>0</v>
      </c>
      <c r="P290" s="474">
        <v>0</v>
      </c>
      <c r="Q290" s="263">
        <f t="shared" si="2390"/>
        <v>0</v>
      </c>
      <c r="R290" s="474">
        <v>0</v>
      </c>
      <c r="S290" s="263">
        <f t="shared" si="2391"/>
        <v>0</v>
      </c>
      <c r="T290" s="474">
        <v>0</v>
      </c>
      <c r="U290" s="263">
        <f t="shared" si="2392"/>
        <v>0</v>
      </c>
      <c r="V290" s="474">
        <v>0</v>
      </c>
      <c r="W290" s="263">
        <f t="shared" si="2393"/>
        <v>0</v>
      </c>
      <c r="X290" s="474">
        <v>0</v>
      </c>
      <c r="Y290" s="263">
        <f t="shared" si="2394"/>
        <v>0</v>
      </c>
      <c r="Z290" s="474">
        <v>0</v>
      </c>
      <c r="AA290" s="263">
        <f t="shared" si="2395"/>
        <v>0</v>
      </c>
      <c r="AB290" s="474"/>
      <c r="AC290" s="263">
        <f t="shared" si="2415"/>
        <v>0</v>
      </c>
      <c r="AD290" s="474"/>
      <c r="AE290" s="263">
        <f t="shared" si="2396"/>
        <v>0</v>
      </c>
      <c r="AF290" s="474"/>
      <c r="AG290" s="263">
        <f t="shared" si="2397"/>
        <v>0</v>
      </c>
      <c r="AH290" s="474"/>
      <c r="AI290" s="263">
        <f t="shared" si="2398"/>
        <v>0</v>
      </c>
      <c r="AJ290" s="474">
        <v>0</v>
      </c>
      <c r="AK290" s="263">
        <f t="shared" si="2399"/>
        <v>0</v>
      </c>
      <c r="AL290" s="474">
        <v>0</v>
      </c>
      <c r="AM290" s="263">
        <f t="shared" si="2400"/>
        <v>0</v>
      </c>
      <c r="AN290" s="474">
        <v>0</v>
      </c>
      <c r="AO290" s="263">
        <f t="shared" si="2401"/>
        <v>0</v>
      </c>
      <c r="AP290" s="474">
        <v>0</v>
      </c>
      <c r="AQ290" s="263">
        <f t="shared" si="2402"/>
        <v>0</v>
      </c>
      <c r="AR290" s="474">
        <v>0</v>
      </c>
      <c r="AS290" s="263">
        <f t="shared" si="2403"/>
        <v>0</v>
      </c>
      <c r="AT290" s="474">
        <v>0</v>
      </c>
      <c r="AU290" s="263">
        <f t="shared" si="2404"/>
        <v>0</v>
      </c>
      <c r="AV290" s="474">
        <v>0</v>
      </c>
      <c r="AW290" s="263">
        <f t="shared" si="2405"/>
        <v>0</v>
      </c>
      <c r="AX290" s="474">
        <v>0</v>
      </c>
      <c r="AY290" s="263">
        <f t="shared" si="2406"/>
        <v>0</v>
      </c>
      <c r="AZ290" s="474">
        <v>0</v>
      </c>
      <c r="BA290" s="263">
        <f t="shared" si="2407"/>
        <v>0</v>
      </c>
      <c r="BB290" s="474">
        <v>0</v>
      </c>
      <c r="BC290" s="263">
        <f t="shared" si="2408"/>
        <v>0</v>
      </c>
      <c r="BD290" s="474">
        <v>0</v>
      </c>
      <c r="BE290" s="263">
        <f t="shared" si="2409"/>
        <v>0</v>
      </c>
      <c r="BF290" s="474">
        <v>0</v>
      </c>
      <c r="BG290" s="263">
        <f t="shared" si="2410"/>
        <v>0</v>
      </c>
      <c r="BH290" s="474">
        <v>0</v>
      </c>
      <c r="BI290" s="263">
        <f t="shared" si="2411"/>
        <v>0</v>
      </c>
      <c r="BJ290" s="474">
        <v>0</v>
      </c>
      <c r="BK290" s="263">
        <f t="shared" si="2412"/>
        <v>0</v>
      </c>
      <c r="BL290" s="474">
        <v>0</v>
      </c>
      <c r="BM290" s="263">
        <f t="shared" si="2413"/>
        <v>0</v>
      </c>
      <c r="BN290" s="474">
        <v>0</v>
      </c>
      <c r="BO290" s="263">
        <f t="shared" si="2414"/>
        <v>0</v>
      </c>
      <c r="BP290" s="474">
        <v>0</v>
      </c>
      <c r="BQ290" s="476">
        <f t="shared" si="2382"/>
        <v>0</v>
      </c>
      <c r="BR290" s="295">
        <f t="shared" si="2383"/>
        <v>0</v>
      </c>
    </row>
    <row r="291" spans="2:70" ht="18" hidden="1" customHeight="1" outlineLevel="2" thickTop="1" thickBot="1">
      <c r="B291" s="208" t="s">
        <v>649</v>
      </c>
      <c r="C291" s="260" t="str">
        <f>IF(VLOOKUP(B291,'Orçamento Detalhado'!$A$11:$I$529,4,)="","",(VLOOKUP(B291,'Orçamento Detalhado'!$A$11:$I$529,4,)))</f>
        <v>Bombas de incêndio</v>
      </c>
      <c r="D291" s="261" t="str">
        <f>IF(B291="","",VLOOKUP($B291,'Orçamento Detalhado'!$A$11:$J$529,10,))</f>
        <v/>
      </c>
      <c r="E291" s="262">
        <f t="shared" si="2606"/>
        <v>0</v>
      </c>
      <c r="F291" s="478">
        <v>287</v>
      </c>
      <c r="G291" s="263">
        <f t="shared" si="2385"/>
        <v>0</v>
      </c>
      <c r="H291" s="264"/>
      <c r="I291" s="263">
        <f t="shared" si="2386"/>
        <v>0</v>
      </c>
      <c r="J291" s="474"/>
      <c r="K291" s="263">
        <f t="shared" si="2387"/>
        <v>0</v>
      </c>
      <c r="L291" s="474">
        <v>0</v>
      </c>
      <c r="M291" s="263">
        <f t="shared" si="2388"/>
        <v>0</v>
      </c>
      <c r="N291" s="474">
        <v>0</v>
      </c>
      <c r="O291" s="263">
        <f t="shared" si="2389"/>
        <v>0</v>
      </c>
      <c r="P291" s="474">
        <v>0</v>
      </c>
      <c r="Q291" s="263">
        <f t="shared" si="2390"/>
        <v>0</v>
      </c>
      <c r="R291" s="474">
        <v>0</v>
      </c>
      <c r="S291" s="263">
        <f t="shared" si="2391"/>
        <v>0</v>
      </c>
      <c r="T291" s="474">
        <v>0</v>
      </c>
      <c r="U291" s="263">
        <f t="shared" si="2392"/>
        <v>0</v>
      </c>
      <c r="V291" s="474">
        <v>0</v>
      </c>
      <c r="W291" s="263">
        <f t="shared" si="2393"/>
        <v>0</v>
      </c>
      <c r="X291" s="474">
        <v>0</v>
      </c>
      <c r="Y291" s="263">
        <f t="shared" si="2394"/>
        <v>0</v>
      </c>
      <c r="Z291" s="474">
        <v>0</v>
      </c>
      <c r="AA291" s="263">
        <f t="shared" si="2395"/>
        <v>0</v>
      </c>
      <c r="AB291" s="474"/>
      <c r="AC291" s="263">
        <f t="shared" si="2415"/>
        <v>0</v>
      </c>
      <c r="AD291" s="474"/>
      <c r="AE291" s="263">
        <f t="shared" si="2396"/>
        <v>0</v>
      </c>
      <c r="AF291" s="474"/>
      <c r="AG291" s="263">
        <f t="shared" si="2397"/>
        <v>0</v>
      </c>
      <c r="AH291" s="474"/>
      <c r="AI291" s="263">
        <f t="shared" si="2398"/>
        <v>0</v>
      </c>
      <c r="AJ291" s="474">
        <v>0</v>
      </c>
      <c r="AK291" s="263">
        <f t="shared" si="2399"/>
        <v>0</v>
      </c>
      <c r="AL291" s="474">
        <v>0</v>
      </c>
      <c r="AM291" s="263">
        <f t="shared" si="2400"/>
        <v>0</v>
      </c>
      <c r="AN291" s="474">
        <v>0</v>
      </c>
      <c r="AO291" s="263">
        <f t="shared" si="2401"/>
        <v>0</v>
      </c>
      <c r="AP291" s="474">
        <v>0</v>
      </c>
      <c r="AQ291" s="263">
        <f t="shared" si="2402"/>
        <v>0</v>
      </c>
      <c r="AR291" s="474">
        <v>0</v>
      </c>
      <c r="AS291" s="263">
        <f t="shared" si="2403"/>
        <v>0</v>
      </c>
      <c r="AT291" s="474">
        <v>0</v>
      </c>
      <c r="AU291" s="263">
        <f t="shared" si="2404"/>
        <v>0</v>
      </c>
      <c r="AV291" s="474">
        <v>0</v>
      </c>
      <c r="AW291" s="263">
        <f t="shared" si="2405"/>
        <v>0</v>
      </c>
      <c r="AX291" s="474">
        <v>0</v>
      </c>
      <c r="AY291" s="263">
        <f t="shared" si="2406"/>
        <v>0</v>
      </c>
      <c r="AZ291" s="474">
        <v>0</v>
      </c>
      <c r="BA291" s="263">
        <f t="shared" si="2407"/>
        <v>0</v>
      </c>
      <c r="BB291" s="474">
        <v>0</v>
      </c>
      <c r="BC291" s="263">
        <f t="shared" si="2408"/>
        <v>0</v>
      </c>
      <c r="BD291" s="474">
        <v>0</v>
      </c>
      <c r="BE291" s="263">
        <f t="shared" si="2409"/>
        <v>0</v>
      </c>
      <c r="BF291" s="474">
        <v>0</v>
      </c>
      <c r="BG291" s="263">
        <f t="shared" si="2410"/>
        <v>0</v>
      </c>
      <c r="BH291" s="474">
        <v>0</v>
      </c>
      <c r="BI291" s="263">
        <f t="shared" si="2411"/>
        <v>0</v>
      </c>
      <c r="BJ291" s="474">
        <v>0</v>
      </c>
      <c r="BK291" s="263">
        <f t="shared" si="2412"/>
        <v>0</v>
      </c>
      <c r="BL291" s="474">
        <v>0</v>
      </c>
      <c r="BM291" s="263">
        <f t="shared" si="2413"/>
        <v>0</v>
      </c>
      <c r="BN291" s="474">
        <v>0</v>
      </c>
      <c r="BO291" s="263">
        <f t="shared" si="2414"/>
        <v>0</v>
      </c>
      <c r="BP291" s="474">
        <v>0</v>
      </c>
      <c r="BQ291" s="476">
        <f t="shared" si="2382"/>
        <v>0</v>
      </c>
      <c r="BR291" s="295">
        <f t="shared" si="2383"/>
        <v>0</v>
      </c>
    </row>
    <row r="292" spans="2:70" ht="18" hidden="1" customHeight="1" outlineLevel="2" thickTop="1" thickBot="1">
      <c r="B292" s="208" t="s">
        <v>651</v>
      </c>
      <c r="C292" s="260" t="str">
        <f>IF(VLOOKUP(B292,'Orçamento Detalhado'!$A$11:$I$529,4,)="","",(VLOOKUP(B292,'Orçamento Detalhado'!$A$11:$I$529,4,)))</f>
        <v/>
      </c>
      <c r="D292" s="261" t="str">
        <f>IF(B292="","",VLOOKUP($B292,'Orçamento Detalhado'!$A$11:$J$529,10,))</f>
        <v/>
      </c>
      <c r="E292" s="262">
        <f t="shared" si="2606"/>
        <v>0</v>
      </c>
      <c r="F292" s="478">
        <v>288</v>
      </c>
      <c r="G292" s="263">
        <f t="shared" si="2385"/>
        <v>0</v>
      </c>
      <c r="H292" s="264"/>
      <c r="I292" s="263">
        <f t="shared" si="2386"/>
        <v>0</v>
      </c>
      <c r="J292" s="474"/>
      <c r="K292" s="263">
        <f t="shared" si="2387"/>
        <v>0</v>
      </c>
      <c r="L292" s="474">
        <v>0</v>
      </c>
      <c r="M292" s="263">
        <f t="shared" si="2388"/>
        <v>0</v>
      </c>
      <c r="N292" s="474">
        <v>0</v>
      </c>
      <c r="O292" s="263">
        <f t="shared" si="2389"/>
        <v>0</v>
      </c>
      <c r="P292" s="474">
        <v>0</v>
      </c>
      <c r="Q292" s="263">
        <f t="shared" si="2390"/>
        <v>0</v>
      </c>
      <c r="R292" s="474">
        <v>0</v>
      </c>
      <c r="S292" s="263">
        <f t="shared" si="2391"/>
        <v>0</v>
      </c>
      <c r="T292" s="474">
        <v>0</v>
      </c>
      <c r="U292" s="263">
        <f t="shared" si="2392"/>
        <v>0</v>
      </c>
      <c r="V292" s="474">
        <v>0</v>
      </c>
      <c r="W292" s="263">
        <f t="shared" si="2393"/>
        <v>0</v>
      </c>
      <c r="X292" s="474">
        <v>0</v>
      </c>
      <c r="Y292" s="263">
        <f t="shared" si="2394"/>
        <v>0</v>
      </c>
      <c r="Z292" s="474">
        <v>0</v>
      </c>
      <c r="AA292" s="263">
        <f t="shared" si="2395"/>
        <v>0</v>
      </c>
      <c r="AB292" s="474"/>
      <c r="AC292" s="263">
        <f t="shared" si="2415"/>
        <v>0</v>
      </c>
      <c r="AD292" s="474"/>
      <c r="AE292" s="263">
        <f t="shared" si="2396"/>
        <v>0</v>
      </c>
      <c r="AF292" s="474"/>
      <c r="AG292" s="263">
        <f t="shared" si="2397"/>
        <v>0</v>
      </c>
      <c r="AH292" s="474"/>
      <c r="AI292" s="263">
        <f t="shared" si="2398"/>
        <v>0</v>
      </c>
      <c r="AJ292" s="474">
        <v>0</v>
      </c>
      <c r="AK292" s="263">
        <f t="shared" si="2399"/>
        <v>0</v>
      </c>
      <c r="AL292" s="474">
        <v>0</v>
      </c>
      <c r="AM292" s="263">
        <f t="shared" si="2400"/>
        <v>0</v>
      </c>
      <c r="AN292" s="474">
        <v>0</v>
      </c>
      <c r="AO292" s="263">
        <f t="shared" si="2401"/>
        <v>0</v>
      </c>
      <c r="AP292" s="474">
        <v>0</v>
      </c>
      <c r="AQ292" s="263">
        <f t="shared" si="2402"/>
        <v>0</v>
      </c>
      <c r="AR292" s="474">
        <v>0</v>
      </c>
      <c r="AS292" s="263">
        <f t="shared" si="2403"/>
        <v>0</v>
      </c>
      <c r="AT292" s="474">
        <v>0</v>
      </c>
      <c r="AU292" s="263">
        <f t="shared" si="2404"/>
        <v>0</v>
      </c>
      <c r="AV292" s="474">
        <v>0</v>
      </c>
      <c r="AW292" s="263">
        <f t="shared" si="2405"/>
        <v>0</v>
      </c>
      <c r="AX292" s="474">
        <v>0</v>
      </c>
      <c r="AY292" s="263">
        <f t="shared" si="2406"/>
        <v>0</v>
      </c>
      <c r="AZ292" s="474">
        <v>0</v>
      </c>
      <c r="BA292" s="263">
        <f t="shared" si="2407"/>
        <v>0</v>
      </c>
      <c r="BB292" s="474">
        <v>0</v>
      </c>
      <c r="BC292" s="263">
        <f t="shared" si="2408"/>
        <v>0</v>
      </c>
      <c r="BD292" s="474">
        <v>0</v>
      </c>
      <c r="BE292" s="263">
        <f t="shared" si="2409"/>
        <v>0</v>
      </c>
      <c r="BF292" s="474">
        <v>0</v>
      </c>
      <c r="BG292" s="263">
        <f t="shared" si="2410"/>
        <v>0</v>
      </c>
      <c r="BH292" s="474">
        <v>0</v>
      </c>
      <c r="BI292" s="263">
        <f t="shared" si="2411"/>
        <v>0</v>
      </c>
      <c r="BJ292" s="474">
        <v>0</v>
      </c>
      <c r="BK292" s="263">
        <f t="shared" si="2412"/>
        <v>0</v>
      </c>
      <c r="BL292" s="474">
        <v>0</v>
      </c>
      <c r="BM292" s="263">
        <f t="shared" si="2413"/>
        <v>0</v>
      </c>
      <c r="BN292" s="474">
        <v>0</v>
      </c>
      <c r="BO292" s="263">
        <f t="shared" si="2414"/>
        <v>0</v>
      </c>
      <c r="BP292" s="474">
        <v>0</v>
      </c>
      <c r="BQ292" s="476">
        <f t="shared" si="2382"/>
        <v>0</v>
      </c>
      <c r="BR292" s="295">
        <f t="shared" si="2383"/>
        <v>0</v>
      </c>
    </row>
    <row r="293" spans="2:70" ht="18" hidden="1" customHeight="1" outlineLevel="2" thickTop="1" thickBot="1">
      <c r="B293" s="208" t="s">
        <v>652</v>
      </c>
      <c r="C293" s="260" t="str">
        <f>IF(VLOOKUP(B293,'Orçamento Detalhado'!$A$11:$I$529,4,)="","",(VLOOKUP(B293,'Orçamento Detalhado'!$A$11:$I$529,4,)))</f>
        <v/>
      </c>
      <c r="D293" s="261" t="str">
        <f>IF(B293="","",VLOOKUP($B293,'Orçamento Detalhado'!$A$11:$J$529,10,))</f>
        <v/>
      </c>
      <c r="E293" s="262">
        <f t="shared" si="2606"/>
        <v>0</v>
      </c>
      <c r="F293" s="478">
        <v>289</v>
      </c>
      <c r="G293" s="263">
        <f t="shared" ref="G293:G294" si="2607">IFERROR($D293*H293,0)</f>
        <v>0</v>
      </c>
      <c r="H293" s="264"/>
      <c r="I293" s="263">
        <f t="shared" ref="I293:I294" si="2608">IFERROR($D293*J293,0)</f>
        <v>0</v>
      </c>
      <c r="J293" s="474"/>
      <c r="K293" s="263">
        <f t="shared" ref="K293:K294" si="2609">IFERROR($D293*L293,0)</f>
        <v>0</v>
      </c>
      <c r="L293" s="474">
        <v>0</v>
      </c>
      <c r="M293" s="263">
        <f t="shared" ref="M293:M294" si="2610">IFERROR($D293*N293,0)</f>
        <v>0</v>
      </c>
      <c r="N293" s="474">
        <v>0</v>
      </c>
      <c r="O293" s="263">
        <f t="shared" ref="O293:O294" si="2611">IFERROR($D293*P293,0)</f>
        <v>0</v>
      </c>
      <c r="P293" s="474">
        <v>0</v>
      </c>
      <c r="Q293" s="263">
        <f t="shared" ref="Q293:Q294" si="2612">IFERROR($D293*R293,0)</f>
        <v>0</v>
      </c>
      <c r="R293" s="474">
        <v>0</v>
      </c>
      <c r="S293" s="263">
        <f t="shared" ref="S293:S294" si="2613">IFERROR($D293*T293,0)</f>
        <v>0</v>
      </c>
      <c r="T293" s="474">
        <v>0</v>
      </c>
      <c r="U293" s="263">
        <f t="shared" ref="U293:U294" si="2614">IFERROR($D293*V293,0)</f>
        <v>0</v>
      </c>
      <c r="V293" s="474">
        <v>0</v>
      </c>
      <c r="W293" s="263">
        <f t="shared" ref="W293:W294" si="2615">IFERROR($D293*X293,0)</f>
        <v>0</v>
      </c>
      <c r="X293" s="474">
        <v>0</v>
      </c>
      <c r="Y293" s="263">
        <f t="shared" ref="Y293:Y294" si="2616">IFERROR($D293*Z293,0)</f>
        <v>0</v>
      </c>
      <c r="Z293" s="474">
        <v>0</v>
      </c>
      <c r="AA293" s="263">
        <f t="shared" ref="AA293:AA294" si="2617">IFERROR($D293*AB293,0)</f>
        <v>0</v>
      </c>
      <c r="AB293" s="474"/>
      <c r="AC293" s="263">
        <f t="shared" ref="AC293:AC294" si="2618">IFERROR($D293*AD293,0)</f>
        <v>0</v>
      </c>
      <c r="AD293" s="474"/>
      <c r="AE293" s="263">
        <f t="shared" ref="AE293:AE294" si="2619">IFERROR($D293*AF293,0)</f>
        <v>0</v>
      </c>
      <c r="AF293" s="474"/>
      <c r="AG293" s="263">
        <f t="shared" ref="AG293:AG294" si="2620">IFERROR($D293*AH293,0)</f>
        <v>0</v>
      </c>
      <c r="AH293" s="474"/>
      <c r="AI293" s="263">
        <f t="shared" ref="AI293:AI294" si="2621">IFERROR($D293*AJ293,0)</f>
        <v>0</v>
      </c>
      <c r="AJ293" s="474">
        <v>0</v>
      </c>
      <c r="AK293" s="263">
        <f t="shared" ref="AK293:AK294" si="2622">IFERROR($D293*AL293,0)</f>
        <v>0</v>
      </c>
      <c r="AL293" s="474">
        <v>0</v>
      </c>
      <c r="AM293" s="263">
        <f t="shared" ref="AM293:AM294" si="2623">IFERROR($D293*AN293,0)</f>
        <v>0</v>
      </c>
      <c r="AN293" s="474">
        <v>0</v>
      </c>
      <c r="AO293" s="263">
        <f t="shared" ref="AO293:AO294" si="2624">IFERROR($D293*AP293,0)</f>
        <v>0</v>
      </c>
      <c r="AP293" s="474">
        <v>0</v>
      </c>
      <c r="AQ293" s="263">
        <f t="shared" ref="AQ293:AQ294" si="2625">IFERROR($D293*AR293,0)</f>
        <v>0</v>
      </c>
      <c r="AR293" s="474">
        <v>0</v>
      </c>
      <c r="AS293" s="263">
        <f t="shared" ref="AS293:AS294" si="2626">IFERROR($D293*AT293,0)</f>
        <v>0</v>
      </c>
      <c r="AT293" s="474">
        <v>0</v>
      </c>
      <c r="AU293" s="263">
        <f t="shared" ref="AU293:AU294" si="2627">IFERROR($D293*AV293,0)</f>
        <v>0</v>
      </c>
      <c r="AV293" s="474">
        <v>0</v>
      </c>
      <c r="AW293" s="263">
        <f t="shared" ref="AW293:AW294" si="2628">IFERROR($D293*AX293,0)</f>
        <v>0</v>
      </c>
      <c r="AX293" s="474">
        <v>0</v>
      </c>
      <c r="AY293" s="263">
        <f t="shared" ref="AY293:AY294" si="2629">IFERROR($D293*AZ293,0)</f>
        <v>0</v>
      </c>
      <c r="AZ293" s="474">
        <v>0</v>
      </c>
      <c r="BA293" s="263">
        <f t="shared" ref="BA293:BA294" si="2630">IFERROR($D293*BB293,0)</f>
        <v>0</v>
      </c>
      <c r="BB293" s="474">
        <v>0</v>
      </c>
      <c r="BC293" s="263">
        <f t="shared" ref="BC293:BC294" si="2631">IFERROR($D293*BD293,0)</f>
        <v>0</v>
      </c>
      <c r="BD293" s="474">
        <v>0</v>
      </c>
      <c r="BE293" s="263">
        <f t="shared" ref="BE293:BE294" si="2632">IFERROR($D293*BF293,0)</f>
        <v>0</v>
      </c>
      <c r="BF293" s="474">
        <v>0</v>
      </c>
      <c r="BG293" s="263">
        <f t="shared" ref="BG293:BG294" si="2633">IFERROR($D293*BH293,0)</f>
        <v>0</v>
      </c>
      <c r="BH293" s="474">
        <v>0</v>
      </c>
      <c r="BI293" s="263">
        <f t="shared" ref="BI293:BI294" si="2634">IFERROR($D293*BJ293,0)</f>
        <v>0</v>
      </c>
      <c r="BJ293" s="474">
        <v>0</v>
      </c>
      <c r="BK293" s="263">
        <f t="shared" ref="BK293:BK294" si="2635">IFERROR($D293*BL293,0)</f>
        <v>0</v>
      </c>
      <c r="BL293" s="474">
        <v>0</v>
      </c>
      <c r="BM293" s="263">
        <f t="shared" ref="BM293:BM294" si="2636">IFERROR($D293*BN293,0)</f>
        <v>0</v>
      </c>
      <c r="BN293" s="474">
        <v>0</v>
      </c>
      <c r="BO293" s="263">
        <f t="shared" ref="BO293:BO294" si="2637">IFERROR($D293*BP293,0)</f>
        <v>0</v>
      </c>
      <c r="BP293" s="474">
        <v>0</v>
      </c>
      <c r="BQ293" s="476">
        <f t="shared" ref="BQ293:BQ294" si="2638">SUM(BN293,BL293,BJ293,BH293,BF293,BD293,BB293,AZ293,AX293,AV293,AT293,AR293,AP293,AN293,AL293,AJ293,AH293,AF293,AD293,AB293,Z293,X293,V293,T293,R293,P293,N293,L293,J293,H293,BP293)</f>
        <v>0</v>
      </c>
      <c r="BR293" s="295">
        <f t="shared" si="2383"/>
        <v>0</v>
      </c>
    </row>
    <row r="294" spans="2:70" ht="18" hidden="1" customHeight="1" outlineLevel="2" thickTop="1" thickBot="1">
      <c r="B294" s="208" t="s">
        <v>653</v>
      </c>
      <c r="C294" s="260" t="str">
        <f>IF(VLOOKUP(B294,'Orçamento Detalhado'!$A$11:$I$529,4,)="","",(VLOOKUP(B294,'Orçamento Detalhado'!$A$11:$I$529,4,)))</f>
        <v/>
      </c>
      <c r="D294" s="261" t="str">
        <f>IF(B294="","",VLOOKUP($B294,'Orçamento Detalhado'!$A$11:$J$529,10,))</f>
        <v/>
      </c>
      <c r="E294" s="262">
        <f t="shared" si="2606"/>
        <v>0</v>
      </c>
      <c r="F294" s="478">
        <v>290</v>
      </c>
      <c r="G294" s="263">
        <f t="shared" si="2607"/>
        <v>0</v>
      </c>
      <c r="H294" s="264"/>
      <c r="I294" s="263">
        <f t="shared" si="2608"/>
        <v>0</v>
      </c>
      <c r="J294" s="474"/>
      <c r="K294" s="263">
        <f t="shared" si="2609"/>
        <v>0</v>
      </c>
      <c r="L294" s="474">
        <v>0</v>
      </c>
      <c r="M294" s="263">
        <f t="shared" si="2610"/>
        <v>0</v>
      </c>
      <c r="N294" s="474">
        <v>0</v>
      </c>
      <c r="O294" s="263">
        <f t="shared" si="2611"/>
        <v>0</v>
      </c>
      <c r="P294" s="474">
        <v>0</v>
      </c>
      <c r="Q294" s="263">
        <f t="shared" si="2612"/>
        <v>0</v>
      </c>
      <c r="R294" s="474">
        <v>0</v>
      </c>
      <c r="S294" s="263">
        <f t="shared" si="2613"/>
        <v>0</v>
      </c>
      <c r="T294" s="474">
        <v>0</v>
      </c>
      <c r="U294" s="263">
        <f t="shared" si="2614"/>
        <v>0</v>
      </c>
      <c r="V294" s="474">
        <v>0</v>
      </c>
      <c r="W294" s="263">
        <f t="shared" si="2615"/>
        <v>0</v>
      </c>
      <c r="X294" s="474">
        <v>0</v>
      </c>
      <c r="Y294" s="263">
        <f t="shared" si="2616"/>
        <v>0</v>
      </c>
      <c r="Z294" s="474">
        <v>0</v>
      </c>
      <c r="AA294" s="263">
        <f t="shared" si="2617"/>
        <v>0</v>
      </c>
      <c r="AB294" s="474"/>
      <c r="AC294" s="263">
        <f t="shared" si="2618"/>
        <v>0</v>
      </c>
      <c r="AD294" s="474"/>
      <c r="AE294" s="263">
        <f t="shared" si="2619"/>
        <v>0</v>
      </c>
      <c r="AF294" s="474"/>
      <c r="AG294" s="263">
        <f t="shared" si="2620"/>
        <v>0</v>
      </c>
      <c r="AH294" s="474"/>
      <c r="AI294" s="263">
        <f t="shared" si="2621"/>
        <v>0</v>
      </c>
      <c r="AJ294" s="474">
        <v>0</v>
      </c>
      <c r="AK294" s="263">
        <f t="shared" si="2622"/>
        <v>0</v>
      </c>
      <c r="AL294" s="474">
        <v>0</v>
      </c>
      <c r="AM294" s="263">
        <f t="shared" si="2623"/>
        <v>0</v>
      </c>
      <c r="AN294" s="474">
        <v>0</v>
      </c>
      <c r="AO294" s="263">
        <f t="shared" si="2624"/>
        <v>0</v>
      </c>
      <c r="AP294" s="474">
        <v>0</v>
      </c>
      <c r="AQ294" s="263">
        <f t="shared" si="2625"/>
        <v>0</v>
      </c>
      <c r="AR294" s="474">
        <v>0</v>
      </c>
      <c r="AS294" s="263">
        <f t="shared" si="2626"/>
        <v>0</v>
      </c>
      <c r="AT294" s="474">
        <v>0</v>
      </c>
      <c r="AU294" s="263">
        <f t="shared" si="2627"/>
        <v>0</v>
      </c>
      <c r="AV294" s="474">
        <v>0</v>
      </c>
      <c r="AW294" s="263">
        <f t="shared" si="2628"/>
        <v>0</v>
      </c>
      <c r="AX294" s="474">
        <v>0</v>
      </c>
      <c r="AY294" s="263">
        <f t="shared" si="2629"/>
        <v>0</v>
      </c>
      <c r="AZ294" s="474">
        <v>0</v>
      </c>
      <c r="BA294" s="263">
        <f t="shared" si="2630"/>
        <v>0</v>
      </c>
      <c r="BB294" s="474">
        <v>0</v>
      </c>
      <c r="BC294" s="263">
        <f t="shared" si="2631"/>
        <v>0</v>
      </c>
      <c r="BD294" s="474">
        <v>0</v>
      </c>
      <c r="BE294" s="263">
        <f t="shared" si="2632"/>
        <v>0</v>
      </c>
      <c r="BF294" s="474">
        <v>0</v>
      </c>
      <c r="BG294" s="263">
        <f t="shared" si="2633"/>
        <v>0</v>
      </c>
      <c r="BH294" s="474">
        <v>0</v>
      </c>
      <c r="BI294" s="263">
        <f t="shared" si="2634"/>
        <v>0</v>
      </c>
      <c r="BJ294" s="474">
        <v>0</v>
      </c>
      <c r="BK294" s="263">
        <f t="shared" si="2635"/>
        <v>0</v>
      </c>
      <c r="BL294" s="474">
        <v>0</v>
      </c>
      <c r="BM294" s="263">
        <f t="shared" si="2636"/>
        <v>0</v>
      </c>
      <c r="BN294" s="474">
        <v>0</v>
      </c>
      <c r="BO294" s="263">
        <f t="shared" si="2637"/>
        <v>0</v>
      </c>
      <c r="BP294" s="474">
        <v>0</v>
      </c>
      <c r="BQ294" s="476">
        <f t="shared" si="2638"/>
        <v>0</v>
      </c>
      <c r="BR294" s="295">
        <f t="shared" si="2383"/>
        <v>0</v>
      </c>
    </row>
    <row r="295" spans="2:70" ht="18" hidden="1" customHeight="1" outlineLevel="2" thickTop="1" thickBot="1">
      <c r="B295" s="208" t="s">
        <v>654</v>
      </c>
      <c r="C295" s="260" t="str">
        <f>IF(VLOOKUP(B295,'Orçamento Detalhado'!$A$11:$I$529,4,)="","",(VLOOKUP(B295,'Orçamento Detalhado'!$A$11:$I$529,4,)))</f>
        <v/>
      </c>
      <c r="D295" s="261" t="str">
        <f>IF(B295="","",VLOOKUP($B295,'Orçamento Detalhado'!$A$11:$J$529,10,))</f>
        <v/>
      </c>
      <c r="E295" s="262">
        <f t="shared" si="2606"/>
        <v>0</v>
      </c>
      <c r="F295" s="478">
        <v>291</v>
      </c>
      <c r="G295" s="263">
        <f t="shared" ref="G295" si="2639">IFERROR($D295*H295,0)</f>
        <v>0</v>
      </c>
      <c r="H295" s="264"/>
      <c r="I295" s="263">
        <f t="shared" ref="I295" si="2640">IFERROR($D295*J295,0)</f>
        <v>0</v>
      </c>
      <c r="J295" s="474"/>
      <c r="K295" s="263">
        <f t="shared" ref="K295" si="2641">IFERROR($D295*L295,0)</f>
        <v>0</v>
      </c>
      <c r="L295" s="474">
        <v>0</v>
      </c>
      <c r="M295" s="263">
        <f t="shared" ref="M295" si="2642">IFERROR($D295*N295,0)</f>
        <v>0</v>
      </c>
      <c r="N295" s="474">
        <v>0</v>
      </c>
      <c r="O295" s="263">
        <f t="shared" ref="O295" si="2643">IFERROR($D295*P295,0)</f>
        <v>0</v>
      </c>
      <c r="P295" s="474">
        <v>0</v>
      </c>
      <c r="Q295" s="263">
        <f t="shared" ref="Q295" si="2644">IFERROR($D295*R295,0)</f>
        <v>0</v>
      </c>
      <c r="R295" s="474">
        <v>0</v>
      </c>
      <c r="S295" s="263">
        <f t="shared" ref="S295" si="2645">IFERROR($D295*T295,0)</f>
        <v>0</v>
      </c>
      <c r="T295" s="474">
        <v>0</v>
      </c>
      <c r="U295" s="263">
        <f t="shared" ref="U295" si="2646">IFERROR($D295*V295,0)</f>
        <v>0</v>
      </c>
      <c r="V295" s="474">
        <v>0</v>
      </c>
      <c r="W295" s="263">
        <f t="shared" ref="W295" si="2647">IFERROR($D295*X295,0)</f>
        <v>0</v>
      </c>
      <c r="X295" s="474">
        <v>0</v>
      </c>
      <c r="Y295" s="263">
        <f t="shared" ref="Y295" si="2648">IFERROR($D295*Z295,0)</f>
        <v>0</v>
      </c>
      <c r="Z295" s="474">
        <v>0</v>
      </c>
      <c r="AA295" s="263">
        <f t="shared" ref="AA295" si="2649">IFERROR($D295*AB295,0)</f>
        <v>0</v>
      </c>
      <c r="AB295" s="474"/>
      <c r="AC295" s="263">
        <f t="shared" ref="AC295" si="2650">IFERROR($D295*AD295,0)</f>
        <v>0</v>
      </c>
      <c r="AD295" s="474"/>
      <c r="AE295" s="263">
        <f t="shared" ref="AE295" si="2651">IFERROR($D295*AF295,0)</f>
        <v>0</v>
      </c>
      <c r="AF295" s="474"/>
      <c r="AG295" s="263">
        <f t="shared" ref="AG295" si="2652">IFERROR($D295*AH295,0)</f>
        <v>0</v>
      </c>
      <c r="AH295" s="474"/>
      <c r="AI295" s="263">
        <f t="shared" ref="AI295" si="2653">IFERROR($D295*AJ295,0)</f>
        <v>0</v>
      </c>
      <c r="AJ295" s="474">
        <v>0</v>
      </c>
      <c r="AK295" s="263">
        <f t="shared" ref="AK295" si="2654">IFERROR($D295*AL295,0)</f>
        <v>0</v>
      </c>
      <c r="AL295" s="474">
        <v>0</v>
      </c>
      <c r="AM295" s="263">
        <f t="shared" ref="AM295" si="2655">IFERROR($D295*AN295,0)</f>
        <v>0</v>
      </c>
      <c r="AN295" s="474">
        <v>0</v>
      </c>
      <c r="AO295" s="263">
        <f t="shared" ref="AO295" si="2656">IFERROR($D295*AP295,0)</f>
        <v>0</v>
      </c>
      <c r="AP295" s="474">
        <v>0</v>
      </c>
      <c r="AQ295" s="263">
        <f t="shared" ref="AQ295" si="2657">IFERROR($D295*AR295,0)</f>
        <v>0</v>
      </c>
      <c r="AR295" s="474">
        <v>0</v>
      </c>
      <c r="AS295" s="263">
        <f t="shared" ref="AS295" si="2658">IFERROR($D295*AT295,0)</f>
        <v>0</v>
      </c>
      <c r="AT295" s="474">
        <v>0</v>
      </c>
      <c r="AU295" s="263">
        <f t="shared" ref="AU295" si="2659">IFERROR($D295*AV295,0)</f>
        <v>0</v>
      </c>
      <c r="AV295" s="474">
        <v>0</v>
      </c>
      <c r="AW295" s="263">
        <f t="shared" ref="AW295" si="2660">IFERROR($D295*AX295,0)</f>
        <v>0</v>
      </c>
      <c r="AX295" s="474">
        <v>0</v>
      </c>
      <c r="AY295" s="263">
        <f t="shared" ref="AY295" si="2661">IFERROR($D295*AZ295,0)</f>
        <v>0</v>
      </c>
      <c r="AZ295" s="474">
        <v>0</v>
      </c>
      <c r="BA295" s="263">
        <f t="shared" ref="BA295" si="2662">IFERROR($D295*BB295,0)</f>
        <v>0</v>
      </c>
      <c r="BB295" s="474">
        <v>0</v>
      </c>
      <c r="BC295" s="263">
        <f t="shared" ref="BC295" si="2663">IFERROR($D295*BD295,0)</f>
        <v>0</v>
      </c>
      <c r="BD295" s="474">
        <v>0</v>
      </c>
      <c r="BE295" s="263">
        <f t="shared" ref="BE295" si="2664">IFERROR($D295*BF295,0)</f>
        <v>0</v>
      </c>
      <c r="BF295" s="474">
        <v>0</v>
      </c>
      <c r="BG295" s="263">
        <f t="shared" ref="BG295" si="2665">IFERROR($D295*BH295,0)</f>
        <v>0</v>
      </c>
      <c r="BH295" s="474">
        <v>0</v>
      </c>
      <c r="BI295" s="263">
        <f t="shared" ref="BI295" si="2666">IFERROR($D295*BJ295,0)</f>
        <v>0</v>
      </c>
      <c r="BJ295" s="474">
        <v>0</v>
      </c>
      <c r="BK295" s="263">
        <f t="shared" ref="BK295" si="2667">IFERROR($D295*BL295,0)</f>
        <v>0</v>
      </c>
      <c r="BL295" s="474">
        <v>0</v>
      </c>
      <c r="BM295" s="263">
        <f t="shared" ref="BM295" si="2668">IFERROR($D295*BN295,0)</f>
        <v>0</v>
      </c>
      <c r="BN295" s="474">
        <v>0</v>
      </c>
      <c r="BO295" s="263">
        <f t="shared" ref="BO295" si="2669">IFERROR($D295*BP295,0)</f>
        <v>0</v>
      </c>
      <c r="BP295" s="474">
        <v>0</v>
      </c>
      <c r="BQ295" s="476">
        <f t="shared" ref="BQ295:BQ296" si="2670">SUM(BN295,BL295,BJ295,BH295,BF295,BD295,BB295,AZ295,AX295,AV295,AT295,AR295,AP295,AN295,AL295,AJ295,AH295,AF295,AD295,AB295,Z295,X295,V295,T295,R295,P295,N295,L295,J295,H295,BP295)</f>
        <v>0</v>
      </c>
      <c r="BR295" s="295">
        <f t="shared" si="2383"/>
        <v>0</v>
      </c>
    </row>
    <row r="296" spans="2:70" ht="18" hidden="1" customHeight="1" outlineLevel="2" thickTop="1" thickBot="1">
      <c r="B296" s="208" t="s">
        <v>655</v>
      </c>
      <c r="C296" s="260" t="str">
        <f>IF(VLOOKUP(B296,'Orçamento Detalhado'!$A$11:$I$529,4,)="","",(VLOOKUP(B296,'Orçamento Detalhado'!$A$11:$I$529,4,)))</f>
        <v/>
      </c>
      <c r="D296" s="261" t="str">
        <f>IF(B296="","",VLOOKUP($B296,'Orçamento Detalhado'!$A$11:$J$529,10,))</f>
        <v/>
      </c>
      <c r="E296" s="262"/>
      <c r="F296" s="478">
        <v>292</v>
      </c>
      <c r="G296" s="263"/>
      <c r="H296" s="264"/>
      <c r="I296" s="263"/>
      <c r="J296" s="474"/>
      <c r="K296" s="263"/>
      <c r="L296" s="474"/>
      <c r="M296" s="263"/>
      <c r="N296" s="474"/>
      <c r="O296" s="263"/>
      <c r="P296" s="474"/>
      <c r="Q296" s="263"/>
      <c r="R296" s="474"/>
      <c r="S296" s="263"/>
      <c r="T296" s="474"/>
      <c r="U296" s="263"/>
      <c r="V296" s="474"/>
      <c r="W296" s="263"/>
      <c r="X296" s="474"/>
      <c r="Y296" s="263"/>
      <c r="Z296" s="474"/>
      <c r="AA296" s="263"/>
      <c r="AB296" s="474"/>
      <c r="AC296" s="263"/>
      <c r="AD296" s="474"/>
      <c r="AE296" s="263"/>
      <c r="AF296" s="474"/>
      <c r="AG296" s="263"/>
      <c r="AH296" s="474"/>
      <c r="AI296" s="263"/>
      <c r="AJ296" s="474"/>
      <c r="AK296" s="263"/>
      <c r="AL296" s="474"/>
      <c r="AM296" s="263"/>
      <c r="AN296" s="474"/>
      <c r="AO296" s="263"/>
      <c r="AP296" s="474"/>
      <c r="AQ296" s="263"/>
      <c r="AR296" s="474"/>
      <c r="AS296" s="263"/>
      <c r="AT296" s="474"/>
      <c r="AU296" s="263"/>
      <c r="AV296" s="474"/>
      <c r="AW296" s="263"/>
      <c r="AX296" s="474"/>
      <c r="AY296" s="263"/>
      <c r="AZ296" s="474"/>
      <c r="BA296" s="263"/>
      <c r="BB296" s="474"/>
      <c r="BC296" s="263"/>
      <c r="BD296" s="474"/>
      <c r="BE296" s="263"/>
      <c r="BF296" s="474"/>
      <c r="BG296" s="263"/>
      <c r="BH296" s="474"/>
      <c r="BI296" s="263"/>
      <c r="BJ296" s="474"/>
      <c r="BK296" s="263"/>
      <c r="BL296" s="474"/>
      <c r="BM296" s="263"/>
      <c r="BN296" s="474"/>
      <c r="BO296" s="263"/>
      <c r="BP296" s="474"/>
      <c r="BQ296" s="476">
        <f t="shared" si="2670"/>
        <v>0</v>
      </c>
      <c r="BR296" s="295">
        <f t="shared" si="2383"/>
        <v>0</v>
      </c>
    </row>
    <row r="297" spans="2:70" ht="18" hidden="1" customHeight="1" outlineLevel="2" thickTop="1" thickBot="1">
      <c r="B297" s="311" t="s">
        <v>656</v>
      </c>
      <c r="C297" s="316" t="str">
        <f>IF(B297="","",VLOOKUP(B297,'Orçamento Detalhado'!$A$11:$I$529,4,))</f>
        <v xml:space="preserve">Esgoto </v>
      </c>
      <c r="D297" s="312"/>
      <c r="E297" s="313"/>
      <c r="F297" s="478">
        <v>293</v>
      </c>
      <c r="G297" s="314"/>
      <c r="H297" s="315"/>
      <c r="I297" s="314"/>
      <c r="J297" s="475"/>
      <c r="K297" s="314"/>
      <c r="L297" s="475"/>
      <c r="M297" s="314"/>
      <c r="N297" s="475"/>
      <c r="O297" s="314"/>
      <c r="P297" s="475"/>
      <c r="Q297" s="314"/>
      <c r="R297" s="475"/>
      <c r="S297" s="314"/>
      <c r="T297" s="475"/>
      <c r="U297" s="314"/>
      <c r="V297" s="475"/>
      <c r="W297" s="314"/>
      <c r="X297" s="475"/>
      <c r="Y297" s="314"/>
      <c r="Z297" s="475"/>
      <c r="AA297" s="314"/>
      <c r="AB297" s="475"/>
      <c r="AC297" s="314"/>
      <c r="AD297" s="475"/>
      <c r="AE297" s="314"/>
      <c r="AF297" s="475"/>
      <c r="AG297" s="314"/>
      <c r="AH297" s="475"/>
      <c r="AI297" s="314"/>
      <c r="AJ297" s="475"/>
      <c r="AK297" s="314"/>
      <c r="AL297" s="475"/>
      <c r="AM297" s="314"/>
      <c r="AN297" s="475"/>
      <c r="AO297" s="314"/>
      <c r="AP297" s="475"/>
      <c r="AQ297" s="314"/>
      <c r="AR297" s="475"/>
      <c r="AS297" s="314"/>
      <c r="AT297" s="475"/>
      <c r="AU297" s="314"/>
      <c r="AV297" s="475"/>
      <c r="AW297" s="314"/>
      <c r="AX297" s="475"/>
      <c r="AY297" s="314"/>
      <c r="AZ297" s="475"/>
      <c r="BA297" s="314"/>
      <c r="BB297" s="475"/>
      <c r="BC297" s="314"/>
      <c r="BD297" s="475"/>
      <c r="BE297" s="314"/>
      <c r="BF297" s="475"/>
      <c r="BG297" s="314"/>
      <c r="BH297" s="475"/>
      <c r="BI297" s="314"/>
      <c r="BJ297" s="475"/>
      <c r="BK297" s="314"/>
      <c r="BL297" s="475"/>
      <c r="BM297" s="314"/>
      <c r="BN297" s="475"/>
      <c r="BO297" s="314"/>
      <c r="BP297" s="475"/>
      <c r="BQ297" s="476">
        <f t="shared" si="2382"/>
        <v>0</v>
      </c>
      <c r="BR297" s="295">
        <f t="shared" si="2383"/>
        <v>0</v>
      </c>
    </row>
    <row r="298" spans="2:70" ht="18" hidden="1" customHeight="1" outlineLevel="2" thickTop="1" thickBot="1">
      <c r="B298" s="208" t="s">
        <v>658</v>
      </c>
      <c r="C298" s="260" t="str">
        <f>IF(VLOOKUP(B298,'Orçamento Detalhado'!$A$11:$I$529,4,)="","",(VLOOKUP(B298,'Orçamento Detalhado'!$A$11:$I$529,4,)))</f>
        <v>Prumadas - esgoto/ventilação</v>
      </c>
      <c r="D298" s="261" t="str">
        <f>IF(B298="","",VLOOKUP($B298,'Orçamento Detalhado'!$A$11:$J$529,10,))</f>
        <v/>
      </c>
      <c r="E298" s="262">
        <f t="shared" ref="E298:E304" si="2671">IFERROR(D298/$D$524,0)</f>
        <v>0</v>
      </c>
      <c r="F298" s="478">
        <v>294</v>
      </c>
      <c r="G298" s="263">
        <f t="shared" si="2385"/>
        <v>0</v>
      </c>
      <c r="H298" s="264"/>
      <c r="I298" s="263">
        <f t="shared" si="2386"/>
        <v>0</v>
      </c>
      <c r="J298" s="474"/>
      <c r="K298" s="263">
        <f t="shared" si="2387"/>
        <v>0</v>
      </c>
      <c r="L298" s="474">
        <v>0</v>
      </c>
      <c r="M298" s="263">
        <f t="shared" si="2388"/>
        <v>0</v>
      </c>
      <c r="N298" s="474">
        <v>0</v>
      </c>
      <c r="O298" s="263">
        <f t="shared" si="2389"/>
        <v>0</v>
      </c>
      <c r="P298" s="474">
        <v>0</v>
      </c>
      <c r="Q298" s="263">
        <f t="shared" si="2390"/>
        <v>0</v>
      </c>
      <c r="R298" s="474">
        <v>0</v>
      </c>
      <c r="S298" s="263">
        <f t="shared" si="2391"/>
        <v>0</v>
      </c>
      <c r="T298" s="474">
        <v>0</v>
      </c>
      <c r="U298" s="263">
        <f t="shared" si="2392"/>
        <v>0</v>
      </c>
      <c r="V298" s="474">
        <v>0</v>
      </c>
      <c r="W298" s="263">
        <f t="shared" si="2393"/>
        <v>0</v>
      </c>
      <c r="X298" s="474">
        <v>0</v>
      </c>
      <c r="Y298" s="263">
        <f t="shared" si="2394"/>
        <v>0</v>
      </c>
      <c r="Z298" s="474">
        <v>0</v>
      </c>
      <c r="AA298" s="263">
        <f t="shared" si="2395"/>
        <v>0</v>
      </c>
      <c r="AB298" s="474"/>
      <c r="AC298" s="263">
        <f t="shared" si="2415"/>
        <v>0</v>
      </c>
      <c r="AD298" s="474"/>
      <c r="AE298" s="263">
        <f t="shared" si="2396"/>
        <v>0</v>
      </c>
      <c r="AF298" s="474"/>
      <c r="AG298" s="263">
        <f t="shared" si="2397"/>
        <v>0</v>
      </c>
      <c r="AH298" s="474"/>
      <c r="AI298" s="263">
        <f t="shared" si="2398"/>
        <v>0</v>
      </c>
      <c r="AJ298" s="474">
        <v>0</v>
      </c>
      <c r="AK298" s="263">
        <f t="shared" si="2399"/>
        <v>0</v>
      </c>
      <c r="AL298" s="474">
        <v>0</v>
      </c>
      <c r="AM298" s="263">
        <f t="shared" si="2400"/>
        <v>0</v>
      </c>
      <c r="AN298" s="474">
        <v>0</v>
      </c>
      <c r="AO298" s="263">
        <f t="shared" si="2401"/>
        <v>0</v>
      </c>
      <c r="AP298" s="474">
        <v>0</v>
      </c>
      <c r="AQ298" s="263">
        <f t="shared" si="2402"/>
        <v>0</v>
      </c>
      <c r="AR298" s="474">
        <v>0</v>
      </c>
      <c r="AS298" s="263">
        <f t="shared" si="2403"/>
        <v>0</v>
      </c>
      <c r="AT298" s="474">
        <v>0</v>
      </c>
      <c r="AU298" s="263">
        <f t="shared" si="2404"/>
        <v>0</v>
      </c>
      <c r="AV298" s="474">
        <v>0</v>
      </c>
      <c r="AW298" s="263">
        <f t="shared" si="2405"/>
        <v>0</v>
      </c>
      <c r="AX298" s="474">
        <v>0</v>
      </c>
      <c r="AY298" s="263">
        <f t="shared" si="2406"/>
        <v>0</v>
      </c>
      <c r="AZ298" s="474">
        <v>0</v>
      </c>
      <c r="BA298" s="263">
        <f t="shared" si="2407"/>
        <v>0</v>
      </c>
      <c r="BB298" s="474">
        <v>0</v>
      </c>
      <c r="BC298" s="263">
        <f t="shared" si="2408"/>
        <v>0</v>
      </c>
      <c r="BD298" s="474">
        <v>0</v>
      </c>
      <c r="BE298" s="263">
        <f t="shared" si="2409"/>
        <v>0</v>
      </c>
      <c r="BF298" s="474">
        <v>0</v>
      </c>
      <c r="BG298" s="263">
        <f t="shared" si="2410"/>
        <v>0</v>
      </c>
      <c r="BH298" s="474">
        <v>0</v>
      </c>
      <c r="BI298" s="263">
        <f t="shared" si="2411"/>
        <v>0</v>
      </c>
      <c r="BJ298" s="474">
        <v>0</v>
      </c>
      <c r="BK298" s="263">
        <f t="shared" si="2412"/>
        <v>0</v>
      </c>
      <c r="BL298" s="474">
        <v>0</v>
      </c>
      <c r="BM298" s="263">
        <f t="shared" si="2413"/>
        <v>0</v>
      </c>
      <c r="BN298" s="474">
        <v>0</v>
      </c>
      <c r="BO298" s="263">
        <f t="shared" si="2414"/>
        <v>0</v>
      </c>
      <c r="BP298" s="474">
        <v>0</v>
      </c>
      <c r="BQ298" s="476">
        <f t="shared" si="2382"/>
        <v>0</v>
      </c>
      <c r="BR298" s="295">
        <f t="shared" si="2383"/>
        <v>0</v>
      </c>
    </row>
    <row r="299" spans="2:70" ht="18" hidden="1" customHeight="1" outlineLevel="2" thickTop="1" thickBot="1">
      <c r="B299" s="208" t="s">
        <v>660</v>
      </c>
      <c r="C299" s="260" t="str">
        <f>IF(VLOOKUP(B299,'Orçamento Detalhado'!$A$11:$I$529,4,)="","",(VLOOKUP(B299,'Orçamento Detalhado'!$A$11:$I$529,4,)))</f>
        <v>Ramais - esgoto</v>
      </c>
      <c r="D299" s="261" t="str">
        <f>IF(B299="","",VLOOKUP($B299,'Orçamento Detalhado'!$A$11:$J$529,10,))</f>
        <v/>
      </c>
      <c r="E299" s="262">
        <f t="shared" si="2671"/>
        <v>0</v>
      </c>
      <c r="F299" s="478">
        <v>295</v>
      </c>
      <c r="G299" s="263">
        <f t="shared" si="2385"/>
        <v>0</v>
      </c>
      <c r="H299" s="264"/>
      <c r="I299" s="263">
        <f t="shared" si="2386"/>
        <v>0</v>
      </c>
      <c r="J299" s="474"/>
      <c r="K299" s="263">
        <f t="shared" si="2387"/>
        <v>0</v>
      </c>
      <c r="L299" s="474">
        <v>0</v>
      </c>
      <c r="M299" s="263">
        <f t="shared" si="2388"/>
        <v>0</v>
      </c>
      <c r="N299" s="474">
        <v>0</v>
      </c>
      <c r="O299" s="263">
        <f t="shared" si="2389"/>
        <v>0</v>
      </c>
      <c r="P299" s="474">
        <v>0</v>
      </c>
      <c r="Q299" s="263">
        <f t="shared" si="2390"/>
        <v>0</v>
      </c>
      <c r="R299" s="474">
        <v>0</v>
      </c>
      <c r="S299" s="263">
        <f t="shared" si="2391"/>
        <v>0</v>
      </c>
      <c r="T299" s="474">
        <v>0</v>
      </c>
      <c r="U299" s="263">
        <f t="shared" si="2392"/>
        <v>0</v>
      </c>
      <c r="V299" s="474">
        <v>0</v>
      </c>
      <c r="W299" s="263">
        <f t="shared" si="2393"/>
        <v>0</v>
      </c>
      <c r="X299" s="474">
        <v>0</v>
      </c>
      <c r="Y299" s="263">
        <f t="shared" si="2394"/>
        <v>0</v>
      </c>
      <c r="Z299" s="474">
        <v>0</v>
      </c>
      <c r="AA299" s="263">
        <f t="shared" si="2395"/>
        <v>0</v>
      </c>
      <c r="AB299" s="474"/>
      <c r="AC299" s="263">
        <f t="shared" si="2415"/>
        <v>0</v>
      </c>
      <c r="AD299" s="474"/>
      <c r="AE299" s="263">
        <f t="shared" si="2396"/>
        <v>0</v>
      </c>
      <c r="AF299" s="474"/>
      <c r="AG299" s="263">
        <f t="shared" si="2397"/>
        <v>0</v>
      </c>
      <c r="AH299" s="474"/>
      <c r="AI299" s="263">
        <f t="shared" si="2398"/>
        <v>0</v>
      </c>
      <c r="AJ299" s="474">
        <v>0</v>
      </c>
      <c r="AK299" s="263">
        <f t="shared" si="2399"/>
        <v>0</v>
      </c>
      <c r="AL299" s="474">
        <v>0</v>
      </c>
      <c r="AM299" s="263">
        <f t="shared" si="2400"/>
        <v>0</v>
      </c>
      <c r="AN299" s="474">
        <v>0</v>
      </c>
      <c r="AO299" s="263">
        <f t="shared" si="2401"/>
        <v>0</v>
      </c>
      <c r="AP299" s="474">
        <v>0</v>
      </c>
      <c r="AQ299" s="263">
        <f t="shared" si="2402"/>
        <v>0</v>
      </c>
      <c r="AR299" s="474">
        <v>0</v>
      </c>
      <c r="AS299" s="263">
        <f t="shared" si="2403"/>
        <v>0</v>
      </c>
      <c r="AT299" s="474">
        <v>0</v>
      </c>
      <c r="AU299" s="263">
        <f t="shared" si="2404"/>
        <v>0</v>
      </c>
      <c r="AV299" s="474">
        <v>0</v>
      </c>
      <c r="AW299" s="263">
        <f t="shared" si="2405"/>
        <v>0</v>
      </c>
      <c r="AX299" s="474">
        <v>0</v>
      </c>
      <c r="AY299" s="263">
        <f t="shared" si="2406"/>
        <v>0</v>
      </c>
      <c r="AZ299" s="474">
        <v>0</v>
      </c>
      <c r="BA299" s="263">
        <f t="shared" si="2407"/>
        <v>0</v>
      </c>
      <c r="BB299" s="474">
        <v>0</v>
      </c>
      <c r="BC299" s="263">
        <f t="shared" si="2408"/>
        <v>0</v>
      </c>
      <c r="BD299" s="474">
        <v>0</v>
      </c>
      <c r="BE299" s="263">
        <f t="shared" si="2409"/>
        <v>0</v>
      </c>
      <c r="BF299" s="474">
        <v>0</v>
      </c>
      <c r="BG299" s="263">
        <f t="shared" si="2410"/>
        <v>0</v>
      </c>
      <c r="BH299" s="474">
        <v>0</v>
      </c>
      <c r="BI299" s="263">
        <f t="shared" si="2411"/>
        <v>0</v>
      </c>
      <c r="BJ299" s="474">
        <v>0</v>
      </c>
      <c r="BK299" s="263">
        <f t="shared" si="2412"/>
        <v>0</v>
      </c>
      <c r="BL299" s="474">
        <v>0</v>
      </c>
      <c r="BM299" s="263">
        <f t="shared" si="2413"/>
        <v>0</v>
      </c>
      <c r="BN299" s="474">
        <v>0</v>
      </c>
      <c r="BO299" s="263">
        <f t="shared" si="2414"/>
        <v>0</v>
      </c>
      <c r="BP299" s="474">
        <v>0</v>
      </c>
      <c r="BQ299" s="476">
        <f t="shared" si="2382"/>
        <v>0</v>
      </c>
      <c r="BR299" s="295">
        <f t="shared" si="2383"/>
        <v>0</v>
      </c>
    </row>
    <row r="300" spans="2:70" ht="18" hidden="1" customHeight="1" outlineLevel="2" thickTop="1" thickBot="1">
      <c r="B300" s="208" t="s">
        <v>662</v>
      </c>
      <c r="C300" s="260" t="str">
        <f>IF(VLOOKUP(B300,'Orçamento Detalhado'!$A$11:$I$529,4,)="","",(VLOOKUP(B300,'Orçamento Detalhado'!$A$11:$I$529,4,)))</f>
        <v>Rede Térreo - esgoto</v>
      </c>
      <c r="D300" s="261" t="str">
        <f>IF(B300="","",VLOOKUP($B300,'Orçamento Detalhado'!$A$11:$J$529,10,))</f>
        <v/>
      </c>
      <c r="E300" s="262">
        <f t="shared" si="2671"/>
        <v>0</v>
      </c>
      <c r="F300" s="478">
        <v>296</v>
      </c>
      <c r="G300" s="263">
        <f t="shared" ref="G300" si="2672">IFERROR($D300*H300,0)</f>
        <v>0</v>
      </c>
      <c r="H300" s="264"/>
      <c r="I300" s="263">
        <f t="shared" ref="I300" si="2673">IFERROR($D300*J300,0)</f>
        <v>0</v>
      </c>
      <c r="J300" s="474"/>
      <c r="K300" s="263">
        <f t="shared" ref="K300" si="2674">IFERROR($D300*L300,0)</f>
        <v>0</v>
      </c>
      <c r="L300" s="474">
        <v>0</v>
      </c>
      <c r="M300" s="263">
        <f t="shared" ref="M300" si="2675">IFERROR($D300*N300,0)</f>
        <v>0</v>
      </c>
      <c r="N300" s="474">
        <v>0</v>
      </c>
      <c r="O300" s="263">
        <f t="shared" ref="O300" si="2676">IFERROR($D300*P300,0)</f>
        <v>0</v>
      </c>
      <c r="P300" s="474">
        <v>0</v>
      </c>
      <c r="Q300" s="263">
        <f t="shared" ref="Q300" si="2677">IFERROR($D300*R300,0)</f>
        <v>0</v>
      </c>
      <c r="R300" s="474">
        <v>0</v>
      </c>
      <c r="S300" s="263">
        <f t="shared" ref="S300" si="2678">IFERROR($D300*T300,0)</f>
        <v>0</v>
      </c>
      <c r="T300" s="474">
        <v>0</v>
      </c>
      <c r="U300" s="263">
        <f t="shared" ref="U300" si="2679">IFERROR($D300*V300,0)</f>
        <v>0</v>
      </c>
      <c r="V300" s="474">
        <v>0</v>
      </c>
      <c r="W300" s="263">
        <f t="shared" ref="W300" si="2680">IFERROR($D300*X300,0)</f>
        <v>0</v>
      </c>
      <c r="X300" s="474">
        <v>0</v>
      </c>
      <c r="Y300" s="263">
        <f t="shared" ref="Y300" si="2681">IFERROR($D300*Z300,0)</f>
        <v>0</v>
      </c>
      <c r="Z300" s="474">
        <v>0</v>
      </c>
      <c r="AA300" s="263">
        <f t="shared" ref="AA300" si="2682">IFERROR($D300*AB300,0)</f>
        <v>0</v>
      </c>
      <c r="AB300" s="474"/>
      <c r="AC300" s="263">
        <f t="shared" ref="AC300" si="2683">IFERROR($D300*AD300,0)</f>
        <v>0</v>
      </c>
      <c r="AD300" s="474"/>
      <c r="AE300" s="263">
        <f t="shared" ref="AE300" si="2684">IFERROR($D300*AF300,0)</f>
        <v>0</v>
      </c>
      <c r="AF300" s="474"/>
      <c r="AG300" s="263">
        <f t="shared" ref="AG300" si="2685">IFERROR($D300*AH300,0)</f>
        <v>0</v>
      </c>
      <c r="AH300" s="474"/>
      <c r="AI300" s="263">
        <f t="shared" ref="AI300" si="2686">IFERROR($D300*AJ300,0)</f>
        <v>0</v>
      </c>
      <c r="AJ300" s="474">
        <v>0</v>
      </c>
      <c r="AK300" s="263">
        <f t="shared" ref="AK300" si="2687">IFERROR($D300*AL300,0)</f>
        <v>0</v>
      </c>
      <c r="AL300" s="474">
        <v>0</v>
      </c>
      <c r="AM300" s="263">
        <f t="shared" ref="AM300" si="2688">IFERROR($D300*AN300,0)</f>
        <v>0</v>
      </c>
      <c r="AN300" s="474">
        <v>0</v>
      </c>
      <c r="AO300" s="263">
        <f t="shared" ref="AO300" si="2689">IFERROR($D300*AP300,0)</f>
        <v>0</v>
      </c>
      <c r="AP300" s="474">
        <v>0</v>
      </c>
      <c r="AQ300" s="263">
        <f t="shared" ref="AQ300" si="2690">IFERROR($D300*AR300,0)</f>
        <v>0</v>
      </c>
      <c r="AR300" s="474">
        <v>0</v>
      </c>
      <c r="AS300" s="263">
        <f t="shared" ref="AS300" si="2691">IFERROR($D300*AT300,0)</f>
        <v>0</v>
      </c>
      <c r="AT300" s="474">
        <v>0</v>
      </c>
      <c r="AU300" s="263">
        <f t="shared" ref="AU300" si="2692">IFERROR($D300*AV300,0)</f>
        <v>0</v>
      </c>
      <c r="AV300" s="474">
        <v>0</v>
      </c>
      <c r="AW300" s="263">
        <f t="shared" ref="AW300" si="2693">IFERROR($D300*AX300,0)</f>
        <v>0</v>
      </c>
      <c r="AX300" s="474">
        <v>0</v>
      </c>
      <c r="AY300" s="263">
        <f t="shared" ref="AY300" si="2694">IFERROR($D300*AZ300,0)</f>
        <v>0</v>
      </c>
      <c r="AZ300" s="474">
        <v>0</v>
      </c>
      <c r="BA300" s="263">
        <f t="shared" ref="BA300" si="2695">IFERROR($D300*BB300,0)</f>
        <v>0</v>
      </c>
      <c r="BB300" s="474">
        <v>0</v>
      </c>
      <c r="BC300" s="263">
        <f t="shared" ref="BC300" si="2696">IFERROR($D300*BD300,0)</f>
        <v>0</v>
      </c>
      <c r="BD300" s="474">
        <v>0</v>
      </c>
      <c r="BE300" s="263">
        <f t="shared" ref="BE300" si="2697">IFERROR($D300*BF300,0)</f>
        <v>0</v>
      </c>
      <c r="BF300" s="474">
        <v>0</v>
      </c>
      <c r="BG300" s="263">
        <f t="shared" ref="BG300" si="2698">IFERROR($D300*BH300,0)</f>
        <v>0</v>
      </c>
      <c r="BH300" s="474">
        <v>0</v>
      </c>
      <c r="BI300" s="263">
        <f t="shared" ref="BI300" si="2699">IFERROR($D300*BJ300,0)</f>
        <v>0</v>
      </c>
      <c r="BJ300" s="474">
        <v>0</v>
      </c>
      <c r="BK300" s="263">
        <f t="shared" ref="BK300" si="2700">IFERROR($D300*BL300,0)</f>
        <v>0</v>
      </c>
      <c r="BL300" s="474">
        <v>0</v>
      </c>
      <c r="BM300" s="263">
        <f t="shared" ref="BM300" si="2701">IFERROR($D300*BN300,0)</f>
        <v>0</v>
      </c>
      <c r="BN300" s="474">
        <v>0</v>
      </c>
      <c r="BO300" s="263">
        <f t="shared" ref="BO300" si="2702">IFERROR($D300*BP300,0)</f>
        <v>0</v>
      </c>
      <c r="BP300" s="474">
        <v>0</v>
      </c>
      <c r="BQ300" s="476">
        <f t="shared" ref="BQ300" si="2703">SUM(BN300,BL300,BJ300,BH300,BF300,BD300,BB300,AZ300,AX300,AV300,AT300,AR300,AP300,AN300,AL300,AJ300,AH300,AF300,AD300,AB300,Z300,X300,V300,T300,R300,P300,N300,L300,J300,H300,BP300)</f>
        <v>0</v>
      </c>
      <c r="BR300" s="295">
        <f t="shared" si="2383"/>
        <v>0</v>
      </c>
    </row>
    <row r="301" spans="2:70" ht="18" hidden="1" customHeight="1" outlineLevel="2" thickTop="1" thickBot="1">
      <c r="B301" s="208" t="s">
        <v>664</v>
      </c>
      <c r="C301" s="260" t="str">
        <f>IF(VLOOKUP(B301,'Orçamento Detalhado'!$A$11:$I$529,4,)="","",(VLOOKUP(B301,'Orçamento Detalhado'!$A$11:$I$529,4,)))</f>
        <v/>
      </c>
      <c r="D301" s="261" t="str">
        <f>IF(B301="","",VLOOKUP($B301,'Orçamento Detalhado'!$A$11:$J$529,10,))</f>
        <v/>
      </c>
      <c r="E301" s="262">
        <f t="shared" si="2671"/>
        <v>0</v>
      </c>
      <c r="F301" s="478">
        <v>297</v>
      </c>
      <c r="G301" s="263">
        <f t="shared" si="2385"/>
        <v>0</v>
      </c>
      <c r="H301" s="264"/>
      <c r="I301" s="263">
        <f t="shared" si="2386"/>
        <v>0</v>
      </c>
      <c r="J301" s="474"/>
      <c r="K301" s="263">
        <f t="shared" si="2387"/>
        <v>0</v>
      </c>
      <c r="L301" s="474">
        <v>0</v>
      </c>
      <c r="M301" s="263">
        <f t="shared" si="2388"/>
        <v>0</v>
      </c>
      <c r="N301" s="474">
        <v>0</v>
      </c>
      <c r="O301" s="263">
        <f t="shared" si="2389"/>
        <v>0</v>
      </c>
      <c r="P301" s="474">
        <v>0</v>
      </c>
      <c r="Q301" s="263">
        <f t="shared" si="2390"/>
        <v>0</v>
      </c>
      <c r="R301" s="474">
        <v>0</v>
      </c>
      <c r="S301" s="263">
        <f t="shared" si="2391"/>
        <v>0</v>
      </c>
      <c r="T301" s="474">
        <v>0</v>
      </c>
      <c r="U301" s="263">
        <f t="shared" si="2392"/>
        <v>0</v>
      </c>
      <c r="V301" s="474">
        <v>0</v>
      </c>
      <c r="W301" s="263">
        <f t="shared" si="2393"/>
        <v>0</v>
      </c>
      <c r="X301" s="474">
        <v>0</v>
      </c>
      <c r="Y301" s="263">
        <f t="shared" si="2394"/>
        <v>0</v>
      </c>
      <c r="Z301" s="474">
        <v>0</v>
      </c>
      <c r="AA301" s="263">
        <f t="shared" si="2395"/>
        <v>0</v>
      </c>
      <c r="AB301" s="474"/>
      <c r="AC301" s="263">
        <f t="shared" si="2415"/>
        <v>0</v>
      </c>
      <c r="AD301" s="474"/>
      <c r="AE301" s="263">
        <f t="shared" si="2396"/>
        <v>0</v>
      </c>
      <c r="AF301" s="474"/>
      <c r="AG301" s="263">
        <f t="shared" si="2397"/>
        <v>0</v>
      </c>
      <c r="AH301" s="474"/>
      <c r="AI301" s="263">
        <f t="shared" si="2398"/>
        <v>0</v>
      </c>
      <c r="AJ301" s="474">
        <v>0</v>
      </c>
      <c r="AK301" s="263">
        <f t="shared" si="2399"/>
        <v>0</v>
      </c>
      <c r="AL301" s="474">
        <v>0</v>
      </c>
      <c r="AM301" s="263">
        <f t="shared" si="2400"/>
        <v>0</v>
      </c>
      <c r="AN301" s="474">
        <v>0</v>
      </c>
      <c r="AO301" s="263">
        <f t="shared" si="2401"/>
        <v>0</v>
      </c>
      <c r="AP301" s="474">
        <v>0</v>
      </c>
      <c r="AQ301" s="263">
        <f t="shared" si="2402"/>
        <v>0</v>
      </c>
      <c r="AR301" s="474">
        <v>0</v>
      </c>
      <c r="AS301" s="263">
        <f t="shared" si="2403"/>
        <v>0</v>
      </c>
      <c r="AT301" s="474">
        <v>0</v>
      </c>
      <c r="AU301" s="263">
        <f t="shared" si="2404"/>
        <v>0</v>
      </c>
      <c r="AV301" s="474">
        <v>0</v>
      </c>
      <c r="AW301" s="263">
        <f t="shared" si="2405"/>
        <v>0</v>
      </c>
      <c r="AX301" s="474">
        <v>0</v>
      </c>
      <c r="AY301" s="263">
        <f t="shared" si="2406"/>
        <v>0</v>
      </c>
      <c r="AZ301" s="474">
        <v>0</v>
      </c>
      <c r="BA301" s="263">
        <f t="shared" si="2407"/>
        <v>0</v>
      </c>
      <c r="BB301" s="474">
        <v>0</v>
      </c>
      <c r="BC301" s="263">
        <f t="shared" si="2408"/>
        <v>0</v>
      </c>
      <c r="BD301" s="474">
        <v>0</v>
      </c>
      <c r="BE301" s="263">
        <f t="shared" si="2409"/>
        <v>0</v>
      </c>
      <c r="BF301" s="474">
        <v>0</v>
      </c>
      <c r="BG301" s="263">
        <f t="shared" si="2410"/>
        <v>0</v>
      </c>
      <c r="BH301" s="474">
        <v>0</v>
      </c>
      <c r="BI301" s="263">
        <f t="shared" si="2411"/>
        <v>0</v>
      </c>
      <c r="BJ301" s="474">
        <v>0</v>
      </c>
      <c r="BK301" s="263">
        <f t="shared" si="2412"/>
        <v>0</v>
      </c>
      <c r="BL301" s="474">
        <v>0</v>
      </c>
      <c r="BM301" s="263">
        <f t="shared" si="2413"/>
        <v>0</v>
      </c>
      <c r="BN301" s="474">
        <v>0</v>
      </c>
      <c r="BO301" s="263">
        <f t="shared" si="2414"/>
        <v>0</v>
      </c>
      <c r="BP301" s="474">
        <v>0</v>
      </c>
      <c r="BQ301" s="476">
        <f t="shared" si="2382"/>
        <v>0</v>
      </c>
      <c r="BR301" s="295">
        <f t="shared" si="2383"/>
        <v>0</v>
      </c>
    </row>
    <row r="302" spans="2:70" ht="18" hidden="1" customHeight="1" outlineLevel="2" thickTop="1" thickBot="1">
      <c r="B302" s="208" t="s">
        <v>665</v>
      </c>
      <c r="C302" s="260" t="str">
        <f>IF(VLOOKUP(B302,'Orçamento Detalhado'!$A$11:$I$529,4,)="","",(VLOOKUP(B302,'Orçamento Detalhado'!$A$11:$I$529,4,)))</f>
        <v/>
      </c>
      <c r="D302" s="261" t="str">
        <f>IF(B302="","",VLOOKUP($B302,'Orçamento Detalhado'!$A$11:$J$529,10,))</f>
        <v/>
      </c>
      <c r="E302" s="262">
        <f t="shared" si="2671"/>
        <v>0</v>
      </c>
      <c r="F302" s="478">
        <v>298</v>
      </c>
      <c r="G302" s="263">
        <f t="shared" ref="G302:G303" si="2704">IFERROR($D302*H302,0)</f>
        <v>0</v>
      </c>
      <c r="H302" s="264"/>
      <c r="I302" s="263">
        <f t="shared" ref="I302:I303" si="2705">IFERROR($D302*J302,0)</f>
        <v>0</v>
      </c>
      <c r="J302" s="474"/>
      <c r="K302" s="263">
        <f t="shared" ref="K302:K303" si="2706">IFERROR($D302*L302,0)</f>
        <v>0</v>
      </c>
      <c r="L302" s="474">
        <v>0</v>
      </c>
      <c r="M302" s="263">
        <f t="shared" ref="M302:M303" si="2707">IFERROR($D302*N302,0)</f>
        <v>0</v>
      </c>
      <c r="N302" s="474">
        <v>0</v>
      </c>
      <c r="O302" s="263">
        <f t="shared" ref="O302:O303" si="2708">IFERROR($D302*P302,0)</f>
        <v>0</v>
      </c>
      <c r="P302" s="474">
        <v>0</v>
      </c>
      <c r="Q302" s="263">
        <f t="shared" ref="Q302:Q303" si="2709">IFERROR($D302*R302,0)</f>
        <v>0</v>
      </c>
      <c r="R302" s="474">
        <v>0</v>
      </c>
      <c r="S302" s="263">
        <f t="shared" ref="S302:S303" si="2710">IFERROR($D302*T302,0)</f>
        <v>0</v>
      </c>
      <c r="T302" s="474">
        <v>0</v>
      </c>
      <c r="U302" s="263">
        <f t="shared" ref="U302:U303" si="2711">IFERROR($D302*V302,0)</f>
        <v>0</v>
      </c>
      <c r="V302" s="474">
        <v>0</v>
      </c>
      <c r="W302" s="263">
        <f t="shared" ref="W302:W303" si="2712">IFERROR($D302*X302,0)</f>
        <v>0</v>
      </c>
      <c r="X302" s="474">
        <v>0</v>
      </c>
      <c r="Y302" s="263">
        <f t="shared" ref="Y302:Y303" si="2713">IFERROR($D302*Z302,0)</f>
        <v>0</v>
      </c>
      <c r="Z302" s="474">
        <v>0</v>
      </c>
      <c r="AA302" s="263">
        <f t="shared" ref="AA302:AA303" si="2714">IFERROR($D302*AB302,0)</f>
        <v>0</v>
      </c>
      <c r="AB302" s="474"/>
      <c r="AC302" s="263">
        <f t="shared" ref="AC302:AC303" si="2715">IFERROR($D302*AD302,0)</f>
        <v>0</v>
      </c>
      <c r="AD302" s="474"/>
      <c r="AE302" s="263">
        <f t="shared" ref="AE302:AE303" si="2716">IFERROR($D302*AF302,0)</f>
        <v>0</v>
      </c>
      <c r="AF302" s="474"/>
      <c r="AG302" s="263">
        <f t="shared" ref="AG302:AG303" si="2717">IFERROR($D302*AH302,0)</f>
        <v>0</v>
      </c>
      <c r="AH302" s="474"/>
      <c r="AI302" s="263">
        <f t="shared" ref="AI302:AI303" si="2718">IFERROR($D302*AJ302,0)</f>
        <v>0</v>
      </c>
      <c r="AJ302" s="474">
        <v>0</v>
      </c>
      <c r="AK302" s="263">
        <f t="shared" ref="AK302:AK303" si="2719">IFERROR($D302*AL302,0)</f>
        <v>0</v>
      </c>
      <c r="AL302" s="474">
        <v>0</v>
      </c>
      <c r="AM302" s="263">
        <f t="shared" ref="AM302:AM303" si="2720">IFERROR($D302*AN302,0)</f>
        <v>0</v>
      </c>
      <c r="AN302" s="474">
        <v>0</v>
      </c>
      <c r="AO302" s="263">
        <f t="shared" ref="AO302:AO303" si="2721">IFERROR($D302*AP302,0)</f>
        <v>0</v>
      </c>
      <c r="AP302" s="474">
        <v>0</v>
      </c>
      <c r="AQ302" s="263">
        <f t="shared" ref="AQ302:AQ303" si="2722">IFERROR($D302*AR302,0)</f>
        <v>0</v>
      </c>
      <c r="AR302" s="474">
        <v>0</v>
      </c>
      <c r="AS302" s="263">
        <f t="shared" ref="AS302:AS303" si="2723">IFERROR($D302*AT302,0)</f>
        <v>0</v>
      </c>
      <c r="AT302" s="474">
        <v>0</v>
      </c>
      <c r="AU302" s="263">
        <f t="shared" ref="AU302:AU303" si="2724">IFERROR($D302*AV302,0)</f>
        <v>0</v>
      </c>
      <c r="AV302" s="474">
        <v>0</v>
      </c>
      <c r="AW302" s="263">
        <f t="shared" ref="AW302:AW303" si="2725">IFERROR($D302*AX302,0)</f>
        <v>0</v>
      </c>
      <c r="AX302" s="474">
        <v>0</v>
      </c>
      <c r="AY302" s="263">
        <f t="shared" ref="AY302:AY303" si="2726">IFERROR($D302*AZ302,0)</f>
        <v>0</v>
      </c>
      <c r="AZ302" s="474">
        <v>0</v>
      </c>
      <c r="BA302" s="263">
        <f t="shared" ref="BA302:BA303" si="2727">IFERROR($D302*BB302,0)</f>
        <v>0</v>
      </c>
      <c r="BB302" s="474">
        <v>0</v>
      </c>
      <c r="BC302" s="263">
        <f t="shared" ref="BC302:BC303" si="2728">IFERROR($D302*BD302,0)</f>
        <v>0</v>
      </c>
      <c r="BD302" s="474">
        <v>0</v>
      </c>
      <c r="BE302" s="263">
        <f t="shared" ref="BE302:BE303" si="2729">IFERROR($D302*BF302,0)</f>
        <v>0</v>
      </c>
      <c r="BF302" s="474">
        <v>0</v>
      </c>
      <c r="BG302" s="263">
        <f t="shared" ref="BG302:BG303" si="2730">IFERROR($D302*BH302,0)</f>
        <v>0</v>
      </c>
      <c r="BH302" s="474">
        <v>0</v>
      </c>
      <c r="BI302" s="263">
        <f t="shared" ref="BI302:BI303" si="2731">IFERROR($D302*BJ302,0)</f>
        <v>0</v>
      </c>
      <c r="BJ302" s="474">
        <v>0</v>
      </c>
      <c r="BK302" s="263">
        <f t="shared" ref="BK302:BK303" si="2732">IFERROR($D302*BL302,0)</f>
        <v>0</v>
      </c>
      <c r="BL302" s="474">
        <v>0</v>
      </c>
      <c r="BM302" s="263">
        <f t="shared" ref="BM302:BM303" si="2733">IFERROR($D302*BN302,0)</f>
        <v>0</v>
      </c>
      <c r="BN302" s="474">
        <v>0</v>
      </c>
      <c r="BO302" s="263">
        <f t="shared" ref="BO302:BO303" si="2734">IFERROR($D302*BP302,0)</f>
        <v>0</v>
      </c>
      <c r="BP302" s="474">
        <v>0</v>
      </c>
      <c r="BQ302" s="476">
        <f t="shared" ref="BQ302:BQ303" si="2735">SUM(BN302,BL302,BJ302,BH302,BF302,BD302,BB302,AZ302,AX302,AV302,AT302,AR302,AP302,AN302,AL302,AJ302,AH302,AF302,AD302,AB302,Z302,X302,V302,T302,R302,P302,N302,L302,J302,H302,BP302)</f>
        <v>0</v>
      </c>
      <c r="BR302" s="295">
        <f t="shared" si="2383"/>
        <v>0</v>
      </c>
    </row>
    <row r="303" spans="2:70" ht="18" hidden="1" customHeight="1" outlineLevel="2" thickTop="1" thickBot="1">
      <c r="B303" s="208" t="s">
        <v>666</v>
      </c>
      <c r="C303" s="260" t="str">
        <f>IF(VLOOKUP(B303,'Orçamento Detalhado'!$A$11:$I$529,4,)="","",(VLOOKUP(B303,'Orçamento Detalhado'!$A$11:$I$529,4,)))</f>
        <v/>
      </c>
      <c r="D303" s="261" t="str">
        <f>IF(B303="","",VLOOKUP($B303,'Orçamento Detalhado'!$A$11:$J$529,10,))</f>
        <v/>
      </c>
      <c r="E303" s="262">
        <f t="shared" si="2671"/>
        <v>0</v>
      </c>
      <c r="F303" s="478">
        <v>299</v>
      </c>
      <c r="G303" s="263">
        <f t="shared" si="2704"/>
        <v>0</v>
      </c>
      <c r="H303" s="264"/>
      <c r="I303" s="263">
        <f t="shared" si="2705"/>
        <v>0</v>
      </c>
      <c r="J303" s="474"/>
      <c r="K303" s="263">
        <f t="shared" si="2706"/>
        <v>0</v>
      </c>
      <c r="L303" s="474">
        <v>0</v>
      </c>
      <c r="M303" s="263">
        <f t="shared" si="2707"/>
        <v>0</v>
      </c>
      <c r="N303" s="474">
        <v>0</v>
      </c>
      <c r="O303" s="263">
        <f t="shared" si="2708"/>
        <v>0</v>
      </c>
      <c r="P303" s="474">
        <v>0</v>
      </c>
      <c r="Q303" s="263">
        <f t="shared" si="2709"/>
        <v>0</v>
      </c>
      <c r="R303" s="474">
        <v>0</v>
      </c>
      <c r="S303" s="263">
        <f t="shared" si="2710"/>
        <v>0</v>
      </c>
      <c r="T303" s="474">
        <v>0</v>
      </c>
      <c r="U303" s="263">
        <f t="shared" si="2711"/>
        <v>0</v>
      </c>
      <c r="V303" s="474">
        <v>0</v>
      </c>
      <c r="W303" s="263">
        <f t="shared" si="2712"/>
        <v>0</v>
      </c>
      <c r="X303" s="474">
        <v>0</v>
      </c>
      <c r="Y303" s="263">
        <f t="shared" si="2713"/>
        <v>0</v>
      </c>
      <c r="Z303" s="474">
        <v>0</v>
      </c>
      <c r="AA303" s="263">
        <f t="shared" si="2714"/>
        <v>0</v>
      </c>
      <c r="AB303" s="474"/>
      <c r="AC303" s="263">
        <f t="shared" si="2715"/>
        <v>0</v>
      </c>
      <c r="AD303" s="474"/>
      <c r="AE303" s="263">
        <f t="shared" si="2716"/>
        <v>0</v>
      </c>
      <c r="AF303" s="474"/>
      <c r="AG303" s="263">
        <f t="shared" si="2717"/>
        <v>0</v>
      </c>
      <c r="AH303" s="474"/>
      <c r="AI303" s="263">
        <f t="shared" si="2718"/>
        <v>0</v>
      </c>
      <c r="AJ303" s="474">
        <v>0</v>
      </c>
      <c r="AK303" s="263">
        <f t="shared" si="2719"/>
        <v>0</v>
      </c>
      <c r="AL303" s="474">
        <v>0</v>
      </c>
      <c r="AM303" s="263">
        <f t="shared" si="2720"/>
        <v>0</v>
      </c>
      <c r="AN303" s="474">
        <v>0</v>
      </c>
      <c r="AO303" s="263">
        <f t="shared" si="2721"/>
        <v>0</v>
      </c>
      <c r="AP303" s="474">
        <v>0</v>
      </c>
      <c r="AQ303" s="263">
        <f t="shared" si="2722"/>
        <v>0</v>
      </c>
      <c r="AR303" s="474">
        <v>0</v>
      </c>
      <c r="AS303" s="263">
        <f t="shared" si="2723"/>
        <v>0</v>
      </c>
      <c r="AT303" s="474">
        <v>0</v>
      </c>
      <c r="AU303" s="263">
        <f t="shared" si="2724"/>
        <v>0</v>
      </c>
      <c r="AV303" s="474">
        <v>0</v>
      </c>
      <c r="AW303" s="263">
        <f t="shared" si="2725"/>
        <v>0</v>
      </c>
      <c r="AX303" s="474">
        <v>0</v>
      </c>
      <c r="AY303" s="263">
        <f t="shared" si="2726"/>
        <v>0</v>
      </c>
      <c r="AZ303" s="474">
        <v>0</v>
      </c>
      <c r="BA303" s="263">
        <f t="shared" si="2727"/>
        <v>0</v>
      </c>
      <c r="BB303" s="474">
        <v>0</v>
      </c>
      <c r="BC303" s="263">
        <f t="shared" si="2728"/>
        <v>0</v>
      </c>
      <c r="BD303" s="474">
        <v>0</v>
      </c>
      <c r="BE303" s="263">
        <f t="shared" si="2729"/>
        <v>0</v>
      </c>
      <c r="BF303" s="474">
        <v>0</v>
      </c>
      <c r="BG303" s="263">
        <f t="shared" si="2730"/>
        <v>0</v>
      </c>
      <c r="BH303" s="474">
        <v>0</v>
      </c>
      <c r="BI303" s="263">
        <f t="shared" si="2731"/>
        <v>0</v>
      </c>
      <c r="BJ303" s="474">
        <v>0</v>
      </c>
      <c r="BK303" s="263">
        <f t="shared" si="2732"/>
        <v>0</v>
      </c>
      <c r="BL303" s="474">
        <v>0</v>
      </c>
      <c r="BM303" s="263">
        <f t="shared" si="2733"/>
        <v>0</v>
      </c>
      <c r="BN303" s="474">
        <v>0</v>
      </c>
      <c r="BO303" s="263">
        <f t="shared" si="2734"/>
        <v>0</v>
      </c>
      <c r="BP303" s="474">
        <v>0</v>
      </c>
      <c r="BQ303" s="476">
        <f t="shared" si="2735"/>
        <v>0</v>
      </c>
      <c r="BR303" s="295">
        <f t="shared" si="2383"/>
        <v>0</v>
      </c>
    </row>
    <row r="304" spans="2:70" ht="18" hidden="1" customHeight="1" outlineLevel="2" thickTop="1" thickBot="1">
      <c r="B304" s="208" t="s">
        <v>667</v>
      </c>
      <c r="C304" s="260" t="str">
        <f>IF(VLOOKUP(B304,'Orçamento Detalhado'!$A$11:$I$529,4,)="","",(VLOOKUP(B304,'Orçamento Detalhado'!$A$11:$I$529,4,)))</f>
        <v/>
      </c>
      <c r="D304" s="261" t="str">
        <f>IF(B304="","",VLOOKUP($B304,'Orçamento Detalhado'!$A$11:$J$529,10,))</f>
        <v/>
      </c>
      <c r="E304" s="262">
        <f t="shared" si="2671"/>
        <v>0</v>
      </c>
      <c r="F304" s="478">
        <v>300</v>
      </c>
      <c r="G304" s="263">
        <f t="shared" ref="G304" si="2736">IFERROR($D304*H304,0)</f>
        <v>0</v>
      </c>
      <c r="H304" s="264"/>
      <c r="I304" s="263">
        <f t="shared" ref="I304" si="2737">IFERROR($D304*J304,0)</f>
        <v>0</v>
      </c>
      <c r="J304" s="474"/>
      <c r="K304" s="263">
        <f t="shared" ref="K304" si="2738">IFERROR($D304*L304,0)</f>
        <v>0</v>
      </c>
      <c r="L304" s="474">
        <v>0</v>
      </c>
      <c r="M304" s="263">
        <f t="shared" ref="M304" si="2739">IFERROR($D304*N304,0)</f>
        <v>0</v>
      </c>
      <c r="N304" s="474">
        <v>0</v>
      </c>
      <c r="O304" s="263">
        <f t="shared" ref="O304" si="2740">IFERROR($D304*P304,0)</f>
        <v>0</v>
      </c>
      <c r="P304" s="474">
        <v>0</v>
      </c>
      <c r="Q304" s="263">
        <f t="shared" ref="Q304" si="2741">IFERROR($D304*R304,0)</f>
        <v>0</v>
      </c>
      <c r="R304" s="474">
        <v>0</v>
      </c>
      <c r="S304" s="263">
        <f t="shared" ref="S304" si="2742">IFERROR($D304*T304,0)</f>
        <v>0</v>
      </c>
      <c r="T304" s="474">
        <v>0</v>
      </c>
      <c r="U304" s="263">
        <f t="shared" ref="U304" si="2743">IFERROR($D304*V304,0)</f>
        <v>0</v>
      </c>
      <c r="V304" s="474">
        <v>0</v>
      </c>
      <c r="W304" s="263">
        <f t="shared" ref="W304" si="2744">IFERROR($D304*X304,0)</f>
        <v>0</v>
      </c>
      <c r="X304" s="474">
        <v>0</v>
      </c>
      <c r="Y304" s="263">
        <f t="shared" ref="Y304" si="2745">IFERROR($D304*Z304,0)</f>
        <v>0</v>
      </c>
      <c r="Z304" s="474">
        <v>0</v>
      </c>
      <c r="AA304" s="263">
        <f t="shared" ref="AA304" si="2746">IFERROR($D304*AB304,0)</f>
        <v>0</v>
      </c>
      <c r="AB304" s="474"/>
      <c r="AC304" s="263">
        <f t="shared" ref="AC304" si="2747">IFERROR($D304*AD304,0)</f>
        <v>0</v>
      </c>
      <c r="AD304" s="474"/>
      <c r="AE304" s="263">
        <f t="shared" ref="AE304" si="2748">IFERROR($D304*AF304,0)</f>
        <v>0</v>
      </c>
      <c r="AF304" s="474"/>
      <c r="AG304" s="263">
        <f t="shared" ref="AG304" si="2749">IFERROR($D304*AH304,0)</f>
        <v>0</v>
      </c>
      <c r="AH304" s="474"/>
      <c r="AI304" s="263">
        <f t="shared" ref="AI304" si="2750">IFERROR($D304*AJ304,0)</f>
        <v>0</v>
      </c>
      <c r="AJ304" s="474">
        <v>0</v>
      </c>
      <c r="AK304" s="263">
        <f t="shared" ref="AK304" si="2751">IFERROR($D304*AL304,0)</f>
        <v>0</v>
      </c>
      <c r="AL304" s="474">
        <v>0</v>
      </c>
      <c r="AM304" s="263">
        <f t="shared" ref="AM304" si="2752">IFERROR($D304*AN304,0)</f>
        <v>0</v>
      </c>
      <c r="AN304" s="474">
        <v>0</v>
      </c>
      <c r="AO304" s="263">
        <f t="shared" ref="AO304" si="2753">IFERROR($D304*AP304,0)</f>
        <v>0</v>
      </c>
      <c r="AP304" s="474">
        <v>0</v>
      </c>
      <c r="AQ304" s="263">
        <f t="shared" ref="AQ304" si="2754">IFERROR($D304*AR304,0)</f>
        <v>0</v>
      </c>
      <c r="AR304" s="474">
        <v>0</v>
      </c>
      <c r="AS304" s="263">
        <f t="shared" ref="AS304" si="2755">IFERROR($D304*AT304,0)</f>
        <v>0</v>
      </c>
      <c r="AT304" s="474">
        <v>0</v>
      </c>
      <c r="AU304" s="263">
        <f t="shared" ref="AU304" si="2756">IFERROR($D304*AV304,0)</f>
        <v>0</v>
      </c>
      <c r="AV304" s="474">
        <v>0</v>
      </c>
      <c r="AW304" s="263">
        <f t="shared" ref="AW304" si="2757">IFERROR($D304*AX304,0)</f>
        <v>0</v>
      </c>
      <c r="AX304" s="474">
        <v>0</v>
      </c>
      <c r="AY304" s="263">
        <f t="shared" ref="AY304" si="2758">IFERROR($D304*AZ304,0)</f>
        <v>0</v>
      </c>
      <c r="AZ304" s="474">
        <v>0</v>
      </c>
      <c r="BA304" s="263">
        <f t="shared" ref="BA304" si="2759">IFERROR($D304*BB304,0)</f>
        <v>0</v>
      </c>
      <c r="BB304" s="474">
        <v>0</v>
      </c>
      <c r="BC304" s="263">
        <f t="shared" ref="BC304" si="2760">IFERROR($D304*BD304,0)</f>
        <v>0</v>
      </c>
      <c r="BD304" s="474">
        <v>0</v>
      </c>
      <c r="BE304" s="263">
        <f t="shared" ref="BE304" si="2761">IFERROR($D304*BF304,0)</f>
        <v>0</v>
      </c>
      <c r="BF304" s="474">
        <v>0</v>
      </c>
      <c r="BG304" s="263">
        <f t="shared" ref="BG304" si="2762">IFERROR($D304*BH304,0)</f>
        <v>0</v>
      </c>
      <c r="BH304" s="474">
        <v>0</v>
      </c>
      <c r="BI304" s="263">
        <f t="shared" ref="BI304" si="2763">IFERROR($D304*BJ304,0)</f>
        <v>0</v>
      </c>
      <c r="BJ304" s="474">
        <v>0</v>
      </c>
      <c r="BK304" s="263">
        <f t="shared" ref="BK304" si="2764">IFERROR($D304*BL304,0)</f>
        <v>0</v>
      </c>
      <c r="BL304" s="474">
        <v>0</v>
      </c>
      <c r="BM304" s="263">
        <f t="shared" ref="BM304" si="2765">IFERROR($D304*BN304,0)</f>
        <v>0</v>
      </c>
      <c r="BN304" s="474">
        <v>0</v>
      </c>
      <c r="BO304" s="263">
        <f t="shared" ref="BO304" si="2766">IFERROR($D304*BP304,0)</f>
        <v>0</v>
      </c>
      <c r="BP304" s="474">
        <v>0</v>
      </c>
      <c r="BQ304" s="476">
        <f t="shared" ref="BQ304:BQ305" si="2767">SUM(BN304,BL304,BJ304,BH304,BF304,BD304,BB304,AZ304,AX304,AV304,AT304,AR304,AP304,AN304,AL304,AJ304,AH304,AF304,AD304,AB304,Z304,X304,V304,T304,R304,P304,N304,L304,J304,H304,BP304)</f>
        <v>0</v>
      </c>
      <c r="BR304" s="295">
        <f t="shared" si="2383"/>
        <v>0</v>
      </c>
    </row>
    <row r="305" spans="2:70" ht="18" hidden="1" customHeight="1" outlineLevel="2" thickTop="1" thickBot="1">
      <c r="B305" s="208" t="s">
        <v>668</v>
      </c>
      <c r="C305" s="260" t="str">
        <f>IF(VLOOKUP(B305,'Orçamento Detalhado'!$A$11:$I$529,4,)="","",(VLOOKUP(B305,'Orçamento Detalhado'!$A$11:$I$529,4,)))</f>
        <v/>
      </c>
      <c r="D305" s="261" t="str">
        <f>IF(B305="","",VLOOKUP($B305,'Orçamento Detalhado'!$A$11:$J$529,10,))</f>
        <v/>
      </c>
      <c r="E305" s="262"/>
      <c r="F305" s="478">
        <v>301</v>
      </c>
      <c r="G305" s="263"/>
      <c r="H305" s="264"/>
      <c r="I305" s="263"/>
      <c r="J305" s="474"/>
      <c r="K305" s="263"/>
      <c r="L305" s="474"/>
      <c r="M305" s="263"/>
      <c r="N305" s="474"/>
      <c r="O305" s="263"/>
      <c r="P305" s="474"/>
      <c r="Q305" s="263"/>
      <c r="R305" s="474"/>
      <c r="S305" s="263"/>
      <c r="T305" s="474"/>
      <c r="U305" s="263"/>
      <c r="V305" s="474"/>
      <c r="W305" s="263"/>
      <c r="X305" s="474"/>
      <c r="Y305" s="263"/>
      <c r="Z305" s="474"/>
      <c r="AA305" s="263"/>
      <c r="AB305" s="474"/>
      <c r="AC305" s="263"/>
      <c r="AD305" s="474"/>
      <c r="AE305" s="263"/>
      <c r="AF305" s="474"/>
      <c r="AG305" s="263"/>
      <c r="AH305" s="474"/>
      <c r="AI305" s="263"/>
      <c r="AJ305" s="474"/>
      <c r="AK305" s="263"/>
      <c r="AL305" s="474"/>
      <c r="AM305" s="263"/>
      <c r="AN305" s="474"/>
      <c r="AO305" s="263"/>
      <c r="AP305" s="474"/>
      <c r="AQ305" s="263"/>
      <c r="AR305" s="474"/>
      <c r="AS305" s="263"/>
      <c r="AT305" s="474"/>
      <c r="AU305" s="263"/>
      <c r="AV305" s="474"/>
      <c r="AW305" s="263"/>
      <c r="AX305" s="474"/>
      <c r="AY305" s="263"/>
      <c r="AZ305" s="474"/>
      <c r="BA305" s="263"/>
      <c r="BB305" s="474"/>
      <c r="BC305" s="263"/>
      <c r="BD305" s="474"/>
      <c r="BE305" s="263"/>
      <c r="BF305" s="474"/>
      <c r="BG305" s="263"/>
      <c r="BH305" s="474"/>
      <c r="BI305" s="263"/>
      <c r="BJ305" s="474"/>
      <c r="BK305" s="263"/>
      <c r="BL305" s="474"/>
      <c r="BM305" s="263"/>
      <c r="BN305" s="474"/>
      <c r="BO305" s="263"/>
      <c r="BP305" s="474"/>
      <c r="BQ305" s="476">
        <f t="shared" si="2767"/>
        <v>0</v>
      </c>
      <c r="BR305" s="295">
        <f t="shared" si="2383"/>
        <v>0</v>
      </c>
    </row>
    <row r="306" spans="2:70" ht="18" hidden="1" customHeight="1" outlineLevel="2" thickTop="1" thickBot="1">
      <c r="B306" s="311" t="s">
        <v>669</v>
      </c>
      <c r="C306" s="316" t="str">
        <f>IF(B306="","",VLOOKUP(B306,'Orçamento Detalhado'!$A$11:$I$529,4,))</f>
        <v>Agua Pluvial</v>
      </c>
      <c r="D306" s="312"/>
      <c r="E306" s="313"/>
      <c r="F306" s="478">
        <v>302</v>
      </c>
      <c r="G306" s="314"/>
      <c r="H306" s="315"/>
      <c r="I306" s="314"/>
      <c r="J306" s="475"/>
      <c r="K306" s="314"/>
      <c r="L306" s="475"/>
      <c r="M306" s="314"/>
      <c r="N306" s="475"/>
      <c r="O306" s="314"/>
      <c r="P306" s="475"/>
      <c r="Q306" s="314"/>
      <c r="R306" s="475"/>
      <c r="S306" s="314"/>
      <c r="T306" s="475"/>
      <c r="U306" s="314"/>
      <c r="V306" s="475"/>
      <c r="W306" s="314"/>
      <c r="X306" s="475"/>
      <c r="Y306" s="314"/>
      <c r="Z306" s="475"/>
      <c r="AA306" s="314"/>
      <c r="AB306" s="475"/>
      <c r="AC306" s="314"/>
      <c r="AD306" s="475"/>
      <c r="AE306" s="314"/>
      <c r="AF306" s="475"/>
      <c r="AG306" s="314"/>
      <c r="AH306" s="475"/>
      <c r="AI306" s="314"/>
      <c r="AJ306" s="475"/>
      <c r="AK306" s="314"/>
      <c r="AL306" s="475"/>
      <c r="AM306" s="314"/>
      <c r="AN306" s="475"/>
      <c r="AO306" s="314"/>
      <c r="AP306" s="475"/>
      <c r="AQ306" s="314"/>
      <c r="AR306" s="475"/>
      <c r="AS306" s="314"/>
      <c r="AT306" s="475"/>
      <c r="AU306" s="314"/>
      <c r="AV306" s="475"/>
      <c r="AW306" s="314"/>
      <c r="AX306" s="475"/>
      <c r="AY306" s="314"/>
      <c r="AZ306" s="475"/>
      <c r="BA306" s="314"/>
      <c r="BB306" s="475"/>
      <c r="BC306" s="314"/>
      <c r="BD306" s="475"/>
      <c r="BE306" s="314"/>
      <c r="BF306" s="475"/>
      <c r="BG306" s="314"/>
      <c r="BH306" s="475"/>
      <c r="BI306" s="314"/>
      <c r="BJ306" s="475"/>
      <c r="BK306" s="314"/>
      <c r="BL306" s="475"/>
      <c r="BM306" s="314"/>
      <c r="BN306" s="475"/>
      <c r="BO306" s="314"/>
      <c r="BP306" s="475"/>
      <c r="BQ306" s="476">
        <f t="shared" si="2382"/>
        <v>0</v>
      </c>
      <c r="BR306" s="295">
        <f t="shared" si="2383"/>
        <v>0</v>
      </c>
    </row>
    <row r="307" spans="2:70" ht="18" hidden="1" customHeight="1" outlineLevel="2" thickTop="1" thickBot="1">
      <c r="B307" s="208" t="s">
        <v>671</v>
      </c>
      <c r="C307" s="260" t="str">
        <f>IF(VLOOKUP(B307,'Orçamento Detalhado'!$A$11:$I$529,4,)="","",(VLOOKUP(B307,'Orçamento Detalhado'!$A$11:$I$529,4,)))</f>
        <v>Prumadas - pluvial</v>
      </c>
      <c r="D307" s="261" t="str">
        <f>IF(B307="","",VLOOKUP($B307,'Orçamento Detalhado'!$A$11:$J$529,10,))</f>
        <v/>
      </c>
      <c r="E307" s="262">
        <f t="shared" ref="E307:E338" si="2768">IFERROR(D307/$D$524,0)</f>
        <v>0</v>
      </c>
      <c r="F307" s="478">
        <v>303</v>
      </c>
      <c r="G307" s="263">
        <f t="shared" si="2385"/>
        <v>0</v>
      </c>
      <c r="H307" s="264"/>
      <c r="I307" s="263">
        <f t="shared" si="2386"/>
        <v>0</v>
      </c>
      <c r="J307" s="474"/>
      <c r="K307" s="263">
        <f t="shared" si="2387"/>
        <v>0</v>
      </c>
      <c r="L307" s="474">
        <v>0</v>
      </c>
      <c r="M307" s="263">
        <f t="shared" si="2388"/>
        <v>0</v>
      </c>
      <c r="N307" s="474">
        <v>0</v>
      </c>
      <c r="O307" s="263">
        <f t="shared" si="2389"/>
        <v>0</v>
      </c>
      <c r="P307" s="474">
        <v>0</v>
      </c>
      <c r="Q307" s="263">
        <f t="shared" si="2390"/>
        <v>0</v>
      </c>
      <c r="R307" s="474">
        <v>0</v>
      </c>
      <c r="S307" s="263">
        <f t="shared" si="2391"/>
        <v>0</v>
      </c>
      <c r="T307" s="474">
        <v>0</v>
      </c>
      <c r="U307" s="263">
        <f t="shared" si="2392"/>
        <v>0</v>
      </c>
      <c r="V307" s="474">
        <v>0</v>
      </c>
      <c r="W307" s="263">
        <f t="shared" si="2393"/>
        <v>0</v>
      </c>
      <c r="X307" s="474">
        <v>0</v>
      </c>
      <c r="Y307" s="263">
        <f t="shared" si="2394"/>
        <v>0</v>
      </c>
      <c r="Z307" s="474">
        <v>0</v>
      </c>
      <c r="AA307" s="263">
        <f t="shared" si="2395"/>
        <v>0</v>
      </c>
      <c r="AB307" s="474"/>
      <c r="AC307" s="263">
        <f t="shared" si="2415"/>
        <v>0</v>
      </c>
      <c r="AD307" s="474"/>
      <c r="AE307" s="263">
        <f t="shared" si="2396"/>
        <v>0</v>
      </c>
      <c r="AF307" s="474"/>
      <c r="AG307" s="263">
        <f t="shared" si="2397"/>
        <v>0</v>
      </c>
      <c r="AH307" s="474"/>
      <c r="AI307" s="263">
        <f t="shared" si="2398"/>
        <v>0</v>
      </c>
      <c r="AJ307" s="474">
        <v>0</v>
      </c>
      <c r="AK307" s="263">
        <f t="shared" si="2399"/>
        <v>0</v>
      </c>
      <c r="AL307" s="474">
        <v>0</v>
      </c>
      <c r="AM307" s="263">
        <f t="shared" si="2400"/>
        <v>0</v>
      </c>
      <c r="AN307" s="474">
        <v>0</v>
      </c>
      <c r="AO307" s="263">
        <f t="shared" si="2401"/>
        <v>0</v>
      </c>
      <c r="AP307" s="474">
        <v>0</v>
      </c>
      <c r="AQ307" s="263">
        <f t="shared" si="2402"/>
        <v>0</v>
      </c>
      <c r="AR307" s="474">
        <v>0</v>
      </c>
      <c r="AS307" s="263">
        <f t="shared" si="2403"/>
        <v>0</v>
      </c>
      <c r="AT307" s="474">
        <v>0</v>
      </c>
      <c r="AU307" s="263">
        <f t="shared" si="2404"/>
        <v>0</v>
      </c>
      <c r="AV307" s="474">
        <v>0</v>
      </c>
      <c r="AW307" s="263">
        <f t="shared" si="2405"/>
        <v>0</v>
      </c>
      <c r="AX307" s="474">
        <v>0</v>
      </c>
      <c r="AY307" s="263">
        <f t="shared" si="2406"/>
        <v>0</v>
      </c>
      <c r="AZ307" s="474">
        <v>0</v>
      </c>
      <c r="BA307" s="263">
        <f t="shared" si="2407"/>
        <v>0</v>
      </c>
      <c r="BB307" s="474">
        <v>0</v>
      </c>
      <c r="BC307" s="263">
        <f t="shared" si="2408"/>
        <v>0</v>
      </c>
      <c r="BD307" s="474">
        <v>0</v>
      </c>
      <c r="BE307" s="263">
        <f t="shared" si="2409"/>
        <v>0</v>
      </c>
      <c r="BF307" s="474">
        <v>0</v>
      </c>
      <c r="BG307" s="263">
        <f t="shared" si="2410"/>
        <v>0</v>
      </c>
      <c r="BH307" s="474">
        <v>0</v>
      </c>
      <c r="BI307" s="263">
        <f t="shared" si="2411"/>
        <v>0</v>
      </c>
      <c r="BJ307" s="474">
        <v>0</v>
      </c>
      <c r="BK307" s="263">
        <f t="shared" si="2412"/>
        <v>0</v>
      </c>
      <c r="BL307" s="474">
        <v>0</v>
      </c>
      <c r="BM307" s="263">
        <f t="shared" si="2413"/>
        <v>0</v>
      </c>
      <c r="BN307" s="474">
        <v>0</v>
      </c>
      <c r="BO307" s="263">
        <f t="shared" si="2414"/>
        <v>0</v>
      </c>
      <c r="BP307" s="474">
        <v>0</v>
      </c>
      <c r="BQ307" s="476">
        <f t="shared" si="2382"/>
        <v>0</v>
      </c>
      <c r="BR307" s="295">
        <f t="shared" si="2383"/>
        <v>0</v>
      </c>
    </row>
    <row r="308" spans="2:70" ht="18" hidden="1" customHeight="1" outlineLevel="2" thickTop="1" thickBot="1">
      <c r="B308" s="208" t="s">
        <v>673</v>
      </c>
      <c r="C308" s="260" t="str">
        <f>IF(VLOOKUP(B308,'Orçamento Detalhado'!$A$11:$I$529,4,)="","",(VLOOKUP(B308,'Orçamento Detalhado'!$A$11:$I$529,4,)))</f>
        <v>Rede Térreo - pluvial</v>
      </c>
      <c r="D308" s="261" t="str">
        <f>IF(B308="","",VLOOKUP($B308,'Orçamento Detalhado'!$A$11:$J$529,10,))</f>
        <v/>
      </c>
      <c r="E308" s="262">
        <f t="shared" si="2768"/>
        <v>0</v>
      </c>
      <c r="F308" s="478">
        <v>304</v>
      </c>
      <c r="G308" s="263">
        <f t="shared" si="2385"/>
        <v>0</v>
      </c>
      <c r="H308" s="264"/>
      <c r="I308" s="263">
        <f t="shared" si="2386"/>
        <v>0</v>
      </c>
      <c r="J308" s="474"/>
      <c r="K308" s="263">
        <f t="shared" si="2387"/>
        <v>0</v>
      </c>
      <c r="L308" s="474">
        <v>0</v>
      </c>
      <c r="M308" s="263">
        <f t="shared" si="2388"/>
        <v>0</v>
      </c>
      <c r="N308" s="474">
        <v>0</v>
      </c>
      <c r="O308" s="263">
        <f t="shared" si="2389"/>
        <v>0</v>
      </c>
      <c r="P308" s="474">
        <v>0</v>
      </c>
      <c r="Q308" s="263">
        <f t="shared" si="2390"/>
        <v>0</v>
      </c>
      <c r="R308" s="474">
        <v>0</v>
      </c>
      <c r="S308" s="263">
        <f t="shared" si="2391"/>
        <v>0</v>
      </c>
      <c r="T308" s="474">
        <v>0</v>
      </c>
      <c r="U308" s="263">
        <f t="shared" si="2392"/>
        <v>0</v>
      </c>
      <c r="V308" s="474">
        <v>0</v>
      </c>
      <c r="W308" s="263">
        <f t="shared" si="2393"/>
        <v>0</v>
      </c>
      <c r="X308" s="474">
        <v>0</v>
      </c>
      <c r="Y308" s="263">
        <f t="shared" si="2394"/>
        <v>0</v>
      </c>
      <c r="Z308" s="474">
        <v>0</v>
      </c>
      <c r="AA308" s="263">
        <f t="shared" si="2395"/>
        <v>0</v>
      </c>
      <c r="AB308" s="474"/>
      <c r="AC308" s="263">
        <f t="shared" si="2415"/>
        <v>0</v>
      </c>
      <c r="AD308" s="474"/>
      <c r="AE308" s="263">
        <f t="shared" si="2396"/>
        <v>0</v>
      </c>
      <c r="AF308" s="474"/>
      <c r="AG308" s="263">
        <f t="shared" si="2397"/>
        <v>0</v>
      </c>
      <c r="AH308" s="474"/>
      <c r="AI308" s="263">
        <f t="shared" si="2398"/>
        <v>0</v>
      </c>
      <c r="AJ308" s="474">
        <v>0</v>
      </c>
      <c r="AK308" s="263">
        <f t="shared" si="2399"/>
        <v>0</v>
      </c>
      <c r="AL308" s="474">
        <v>0</v>
      </c>
      <c r="AM308" s="263">
        <f t="shared" si="2400"/>
        <v>0</v>
      </c>
      <c r="AN308" s="474">
        <v>0</v>
      </c>
      <c r="AO308" s="263">
        <f t="shared" si="2401"/>
        <v>0</v>
      </c>
      <c r="AP308" s="474">
        <v>0</v>
      </c>
      <c r="AQ308" s="263">
        <f t="shared" si="2402"/>
        <v>0</v>
      </c>
      <c r="AR308" s="474">
        <v>0</v>
      </c>
      <c r="AS308" s="263">
        <f t="shared" si="2403"/>
        <v>0</v>
      </c>
      <c r="AT308" s="474">
        <v>0</v>
      </c>
      <c r="AU308" s="263">
        <f t="shared" si="2404"/>
        <v>0</v>
      </c>
      <c r="AV308" s="474">
        <v>0</v>
      </c>
      <c r="AW308" s="263">
        <f t="shared" si="2405"/>
        <v>0</v>
      </c>
      <c r="AX308" s="474">
        <v>0</v>
      </c>
      <c r="AY308" s="263">
        <f t="shared" si="2406"/>
        <v>0</v>
      </c>
      <c r="AZ308" s="474">
        <v>0</v>
      </c>
      <c r="BA308" s="263">
        <f t="shared" si="2407"/>
        <v>0</v>
      </c>
      <c r="BB308" s="474">
        <v>0</v>
      </c>
      <c r="BC308" s="263">
        <f t="shared" si="2408"/>
        <v>0</v>
      </c>
      <c r="BD308" s="474">
        <v>0</v>
      </c>
      <c r="BE308" s="263">
        <f t="shared" si="2409"/>
        <v>0</v>
      </c>
      <c r="BF308" s="474">
        <v>0</v>
      </c>
      <c r="BG308" s="263">
        <f t="shared" si="2410"/>
        <v>0</v>
      </c>
      <c r="BH308" s="474">
        <v>0</v>
      </c>
      <c r="BI308" s="263">
        <f t="shared" si="2411"/>
        <v>0</v>
      </c>
      <c r="BJ308" s="474">
        <v>0</v>
      </c>
      <c r="BK308" s="263">
        <f t="shared" si="2412"/>
        <v>0</v>
      </c>
      <c r="BL308" s="474">
        <v>0</v>
      </c>
      <c r="BM308" s="263">
        <f t="shared" si="2413"/>
        <v>0</v>
      </c>
      <c r="BN308" s="474">
        <v>0</v>
      </c>
      <c r="BO308" s="263">
        <f t="shared" si="2414"/>
        <v>0</v>
      </c>
      <c r="BP308" s="474">
        <v>0</v>
      </c>
      <c r="BQ308" s="476">
        <f t="shared" si="2382"/>
        <v>0</v>
      </c>
      <c r="BR308" s="295">
        <f t="shared" si="2383"/>
        <v>0</v>
      </c>
    </row>
    <row r="309" spans="2:70" ht="18" hidden="1" customHeight="1" outlineLevel="2" thickTop="1" thickBot="1">
      <c r="B309" s="208" t="s">
        <v>675</v>
      </c>
      <c r="C309" s="260" t="str">
        <f>IF(VLOOKUP(B309,'Orçamento Detalhado'!$A$11:$I$529,4,)="","",(VLOOKUP(B309,'Orçamento Detalhado'!$A$11:$I$529,4,)))</f>
        <v>Calhas e Ralos</v>
      </c>
      <c r="D309" s="261" t="str">
        <f>IF(B309="","",VLOOKUP($B309,'Orçamento Detalhado'!$A$11:$J$529,10,))</f>
        <v/>
      </c>
      <c r="E309" s="262">
        <f t="shared" si="2768"/>
        <v>0</v>
      </c>
      <c r="F309" s="478">
        <v>305</v>
      </c>
      <c r="G309" s="263">
        <f t="shared" ref="G309" si="2769">IFERROR($D309*H309,0)</f>
        <v>0</v>
      </c>
      <c r="H309" s="264"/>
      <c r="I309" s="263">
        <f t="shared" ref="I309" si="2770">IFERROR($D309*J309,0)</f>
        <v>0</v>
      </c>
      <c r="J309" s="474"/>
      <c r="K309" s="263">
        <f t="shared" ref="K309" si="2771">IFERROR($D309*L309,0)</f>
        <v>0</v>
      </c>
      <c r="L309" s="474">
        <v>0</v>
      </c>
      <c r="M309" s="263">
        <f t="shared" ref="M309" si="2772">IFERROR($D309*N309,0)</f>
        <v>0</v>
      </c>
      <c r="N309" s="474">
        <v>0</v>
      </c>
      <c r="O309" s="263">
        <f t="shared" ref="O309" si="2773">IFERROR($D309*P309,0)</f>
        <v>0</v>
      </c>
      <c r="P309" s="474">
        <v>0</v>
      </c>
      <c r="Q309" s="263">
        <f t="shared" ref="Q309" si="2774">IFERROR($D309*R309,0)</f>
        <v>0</v>
      </c>
      <c r="R309" s="474">
        <v>0</v>
      </c>
      <c r="S309" s="263">
        <f t="shared" ref="S309" si="2775">IFERROR($D309*T309,0)</f>
        <v>0</v>
      </c>
      <c r="T309" s="474">
        <v>0</v>
      </c>
      <c r="U309" s="263">
        <f t="shared" ref="U309" si="2776">IFERROR($D309*V309,0)</f>
        <v>0</v>
      </c>
      <c r="V309" s="474">
        <v>0</v>
      </c>
      <c r="W309" s="263">
        <f t="shared" ref="W309" si="2777">IFERROR($D309*X309,0)</f>
        <v>0</v>
      </c>
      <c r="X309" s="474">
        <v>0</v>
      </c>
      <c r="Y309" s="263">
        <f t="shared" ref="Y309" si="2778">IFERROR($D309*Z309,0)</f>
        <v>0</v>
      </c>
      <c r="Z309" s="474">
        <v>0</v>
      </c>
      <c r="AA309" s="263">
        <f t="shared" ref="AA309" si="2779">IFERROR($D309*AB309,0)</f>
        <v>0</v>
      </c>
      <c r="AB309" s="474"/>
      <c r="AC309" s="263">
        <f t="shared" ref="AC309" si="2780">IFERROR($D309*AD309,0)</f>
        <v>0</v>
      </c>
      <c r="AD309" s="474"/>
      <c r="AE309" s="263">
        <f t="shared" ref="AE309" si="2781">IFERROR($D309*AF309,0)</f>
        <v>0</v>
      </c>
      <c r="AF309" s="474"/>
      <c r="AG309" s="263">
        <f t="shared" ref="AG309" si="2782">IFERROR($D309*AH309,0)</f>
        <v>0</v>
      </c>
      <c r="AH309" s="474"/>
      <c r="AI309" s="263">
        <f t="shared" ref="AI309" si="2783">IFERROR($D309*AJ309,0)</f>
        <v>0</v>
      </c>
      <c r="AJ309" s="474">
        <v>0</v>
      </c>
      <c r="AK309" s="263">
        <f t="shared" ref="AK309" si="2784">IFERROR($D309*AL309,0)</f>
        <v>0</v>
      </c>
      <c r="AL309" s="474">
        <v>0</v>
      </c>
      <c r="AM309" s="263">
        <f t="shared" ref="AM309" si="2785">IFERROR($D309*AN309,0)</f>
        <v>0</v>
      </c>
      <c r="AN309" s="474">
        <v>0</v>
      </c>
      <c r="AO309" s="263">
        <f t="shared" ref="AO309" si="2786">IFERROR($D309*AP309,0)</f>
        <v>0</v>
      </c>
      <c r="AP309" s="474">
        <v>0</v>
      </c>
      <c r="AQ309" s="263">
        <f t="shared" ref="AQ309" si="2787">IFERROR($D309*AR309,0)</f>
        <v>0</v>
      </c>
      <c r="AR309" s="474">
        <v>0</v>
      </c>
      <c r="AS309" s="263">
        <f t="shared" ref="AS309" si="2788">IFERROR($D309*AT309,0)</f>
        <v>0</v>
      </c>
      <c r="AT309" s="474">
        <v>0</v>
      </c>
      <c r="AU309" s="263">
        <f t="shared" ref="AU309" si="2789">IFERROR($D309*AV309,0)</f>
        <v>0</v>
      </c>
      <c r="AV309" s="474">
        <v>0</v>
      </c>
      <c r="AW309" s="263">
        <f t="shared" ref="AW309" si="2790">IFERROR($D309*AX309,0)</f>
        <v>0</v>
      </c>
      <c r="AX309" s="474">
        <v>0</v>
      </c>
      <c r="AY309" s="263">
        <f t="shared" ref="AY309" si="2791">IFERROR($D309*AZ309,0)</f>
        <v>0</v>
      </c>
      <c r="AZ309" s="474">
        <v>0</v>
      </c>
      <c r="BA309" s="263">
        <f t="shared" ref="BA309" si="2792">IFERROR($D309*BB309,0)</f>
        <v>0</v>
      </c>
      <c r="BB309" s="474">
        <v>0</v>
      </c>
      <c r="BC309" s="263">
        <f t="shared" ref="BC309" si="2793">IFERROR($D309*BD309,0)</f>
        <v>0</v>
      </c>
      <c r="BD309" s="474">
        <v>0</v>
      </c>
      <c r="BE309" s="263">
        <f t="shared" ref="BE309" si="2794">IFERROR($D309*BF309,0)</f>
        <v>0</v>
      </c>
      <c r="BF309" s="474">
        <v>0</v>
      </c>
      <c r="BG309" s="263">
        <f t="shared" ref="BG309" si="2795">IFERROR($D309*BH309,0)</f>
        <v>0</v>
      </c>
      <c r="BH309" s="474">
        <v>0</v>
      </c>
      <c r="BI309" s="263">
        <f t="shared" ref="BI309" si="2796">IFERROR($D309*BJ309,0)</f>
        <v>0</v>
      </c>
      <c r="BJ309" s="474">
        <v>0</v>
      </c>
      <c r="BK309" s="263">
        <f t="shared" ref="BK309" si="2797">IFERROR($D309*BL309,0)</f>
        <v>0</v>
      </c>
      <c r="BL309" s="474">
        <v>0</v>
      </c>
      <c r="BM309" s="263">
        <f t="shared" ref="BM309" si="2798">IFERROR($D309*BN309,0)</f>
        <v>0</v>
      </c>
      <c r="BN309" s="474">
        <v>0</v>
      </c>
      <c r="BO309" s="263">
        <f t="shared" ref="BO309" si="2799">IFERROR($D309*BP309,0)</f>
        <v>0</v>
      </c>
      <c r="BP309" s="474">
        <v>0</v>
      </c>
      <c r="BQ309" s="476">
        <f t="shared" ref="BQ309" si="2800">SUM(BN309,BL309,BJ309,BH309,BF309,BD309,BB309,AZ309,AX309,AV309,AT309,AR309,AP309,AN309,AL309,AJ309,AH309,AF309,AD309,AB309,Z309,X309,V309,T309,R309,P309,N309,L309,J309,H309,BP309)</f>
        <v>0</v>
      </c>
      <c r="BR309" s="295">
        <f t="shared" si="2383"/>
        <v>0</v>
      </c>
    </row>
    <row r="310" spans="2:70" ht="18" hidden="1" customHeight="1" outlineLevel="2" thickTop="1" thickBot="1">
      <c r="B310" s="208" t="s">
        <v>677</v>
      </c>
      <c r="C310" s="260" t="str">
        <f>IF(VLOOKUP(B310,'Orçamento Detalhado'!$A$11:$I$529,4,)="","",(VLOOKUP(B310,'Orçamento Detalhado'!$A$11:$I$529,4,)))</f>
        <v/>
      </c>
      <c r="D310" s="261" t="str">
        <f>IF(B310="","",VLOOKUP($B310,'Orçamento Detalhado'!$A$11:$J$529,10,))</f>
        <v/>
      </c>
      <c r="E310" s="262">
        <f t="shared" si="2768"/>
        <v>0</v>
      </c>
      <c r="F310" s="478">
        <v>306</v>
      </c>
      <c r="G310" s="263">
        <f t="shared" si="2385"/>
        <v>0</v>
      </c>
      <c r="H310" s="264"/>
      <c r="I310" s="263">
        <f t="shared" si="2386"/>
        <v>0</v>
      </c>
      <c r="J310" s="474"/>
      <c r="K310" s="263">
        <f t="shared" si="2387"/>
        <v>0</v>
      </c>
      <c r="L310" s="474">
        <v>0</v>
      </c>
      <c r="M310" s="263">
        <f t="shared" si="2388"/>
        <v>0</v>
      </c>
      <c r="N310" s="474">
        <v>0</v>
      </c>
      <c r="O310" s="263">
        <f t="shared" si="2389"/>
        <v>0</v>
      </c>
      <c r="P310" s="474">
        <v>0</v>
      </c>
      <c r="Q310" s="263">
        <f t="shared" si="2390"/>
        <v>0</v>
      </c>
      <c r="R310" s="474">
        <v>0</v>
      </c>
      <c r="S310" s="263">
        <f t="shared" si="2391"/>
        <v>0</v>
      </c>
      <c r="T310" s="474">
        <v>0</v>
      </c>
      <c r="U310" s="263">
        <f t="shared" si="2392"/>
        <v>0</v>
      </c>
      <c r="V310" s="474">
        <v>0</v>
      </c>
      <c r="W310" s="263">
        <f t="shared" si="2393"/>
        <v>0</v>
      </c>
      <c r="X310" s="474">
        <v>0</v>
      </c>
      <c r="Y310" s="263">
        <f t="shared" si="2394"/>
        <v>0</v>
      </c>
      <c r="Z310" s="474">
        <v>0</v>
      </c>
      <c r="AA310" s="263">
        <f t="shared" si="2395"/>
        <v>0</v>
      </c>
      <c r="AB310" s="474"/>
      <c r="AC310" s="263">
        <f t="shared" si="2415"/>
        <v>0</v>
      </c>
      <c r="AD310" s="474"/>
      <c r="AE310" s="263">
        <f t="shared" si="2396"/>
        <v>0</v>
      </c>
      <c r="AF310" s="474"/>
      <c r="AG310" s="263">
        <f t="shared" si="2397"/>
        <v>0</v>
      </c>
      <c r="AH310" s="474"/>
      <c r="AI310" s="263">
        <f t="shared" si="2398"/>
        <v>0</v>
      </c>
      <c r="AJ310" s="474">
        <v>0</v>
      </c>
      <c r="AK310" s="263">
        <f t="shared" si="2399"/>
        <v>0</v>
      </c>
      <c r="AL310" s="474">
        <v>0</v>
      </c>
      <c r="AM310" s="263">
        <f t="shared" si="2400"/>
        <v>0</v>
      </c>
      <c r="AN310" s="474">
        <v>0</v>
      </c>
      <c r="AO310" s="263">
        <f t="shared" si="2401"/>
        <v>0</v>
      </c>
      <c r="AP310" s="474">
        <v>0</v>
      </c>
      <c r="AQ310" s="263">
        <f t="shared" si="2402"/>
        <v>0</v>
      </c>
      <c r="AR310" s="474">
        <v>0</v>
      </c>
      <c r="AS310" s="263">
        <f t="shared" si="2403"/>
        <v>0</v>
      </c>
      <c r="AT310" s="474">
        <v>0</v>
      </c>
      <c r="AU310" s="263">
        <f t="shared" si="2404"/>
        <v>0</v>
      </c>
      <c r="AV310" s="474">
        <v>0</v>
      </c>
      <c r="AW310" s="263">
        <f t="shared" si="2405"/>
        <v>0</v>
      </c>
      <c r="AX310" s="474">
        <v>0</v>
      </c>
      <c r="AY310" s="263">
        <f t="shared" si="2406"/>
        <v>0</v>
      </c>
      <c r="AZ310" s="474">
        <v>0</v>
      </c>
      <c r="BA310" s="263">
        <f t="shared" si="2407"/>
        <v>0</v>
      </c>
      <c r="BB310" s="474">
        <v>0</v>
      </c>
      <c r="BC310" s="263">
        <f t="shared" si="2408"/>
        <v>0</v>
      </c>
      <c r="BD310" s="474">
        <v>0</v>
      </c>
      <c r="BE310" s="263">
        <f t="shared" si="2409"/>
        <v>0</v>
      </c>
      <c r="BF310" s="474">
        <v>0</v>
      </c>
      <c r="BG310" s="263">
        <f t="shared" si="2410"/>
        <v>0</v>
      </c>
      <c r="BH310" s="474">
        <v>0</v>
      </c>
      <c r="BI310" s="263">
        <f t="shared" si="2411"/>
        <v>0</v>
      </c>
      <c r="BJ310" s="474">
        <v>0</v>
      </c>
      <c r="BK310" s="263">
        <f t="shared" si="2412"/>
        <v>0</v>
      </c>
      <c r="BL310" s="474">
        <v>0</v>
      </c>
      <c r="BM310" s="263">
        <f t="shared" si="2413"/>
        <v>0</v>
      </c>
      <c r="BN310" s="474">
        <v>0</v>
      </c>
      <c r="BO310" s="263">
        <f t="shared" si="2414"/>
        <v>0</v>
      </c>
      <c r="BP310" s="474">
        <v>0</v>
      </c>
      <c r="BQ310" s="476">
        <f t="shared" si="2382"/>
        <v>0</v>
      </c>
      <c r="BR310" s="295">
        <f t="shared" si="2383"/>
        <v>0</v>
      </c>
    </row>
    <row r="311" spans="2:70" ht="18" hidden="1" customHeight="1" outlineLevel="2" thickTop="1" thickBot="1">
      <c r="B311" s="208" t="s">
        <v>678</v>
      </c>
      <c r="C311" s="260" t="str">
        <f>IF(VLOOKUP(B311,'Orçamento Detalhado'!$A$11:$I$529,4,)="","",(VLOOKUP(B311,'Orçamento Detalhado'!$A$11:$I$529,4,)))</f>
        <v/>
      </c>
      <c r="D311" s="261" t="str">
        <f>IF(B311="","",VLOOKUP($B311,'Orçamento Detalhado'!$A$11:$J$529,10,))</f>
        <v/>
      </c>
      <c r="E311" s="262">
        <f t="shared" si="2768"/>
        <v>0</v>
      </c>
      <c r="F311" s="478">
        <v>307</v>
      </c>
      <c r="G311" s="263">
        <f t="shared" si="2385"/>
        <v>0</v>
      </c>
      <c r="H311" s="264"/>
      <c r="I311" s="263">
        <f t="shared" si="2386"/>
        <v>0</v>
      </c>
      <c r="J311" s="474"/>
      <c r="K311" s="263">
        <f t="shared" si="2387"/>
        <v>0</v>
      </c>
      <c r="L311" s="474">
        <v>0</v>
      </c>
      <c r="M311" s="263">
        <f t="shared" si="2388"/>
        <v>0</v>
      </c>
      <c r="N311" s="474">
        <v>0</v>
      </c>
      <c r="O311" s="263">
        <f t="shared" si="2389"/>
        <v>0</v>
      </c>
      <c r="P311" s="474">
        <v>0</v>
      </c>
      <c r="Q311" s="263">
        <f t="shared" si="2390"/>
        <v>0</v>
      </c>
      <c r="R311" s="474">
        <v>0</v>
      </c>
      <c r="S311" s="263">
        <f t="shared" si="2391"/>
        <v>0</v>
      </c>
      <c r="T311" s="474">
        <v>0</v>
      </c>
      <c r="U311" s="263">
        <f t="shared" si="2392"/>
        <v>0</v>
      </c>
      <c r="V311" s="474">
        <v>0</v>
      </c>
      <c r="W311" s="263">
        <f t="shared" si="2393"/>
        <v>0</v>
      </c>
      <c r="X311" s="474">
        <v>0</v>
      </c>
      <c r="Y311" s="263">
        <f t="shared" si="2394"/>
        <v>0</v>
      </c>
      <c r="Z311" s="474">
        <v>0</v>
      </c>
      <c r="AA311" s="263">
        <f t="shared" si="2395"/>
        <v>0</v>
      </c>
      <c r="AB311" s="474"/>
      <c r="AC311" s="263">
        <f t="shared" si="2415"/>
        <v>0</v>
      </c>
      <c r="AD311" s="474"/>
      <c r="AE311" s="263">
        <f t="shared" si="2396"/>
        <v>0</v>
      </c>
      <c r="AF311" s="474"/>
      <c r="AG311" s="263">
        <f t="shared" si="2397"/>
        <v>0</v>
      </c>
      <c r="AH311" s="474"/>
      <c r="AI311" s="263">
        <f t="shared" si="2398"/>
        <v>0</v>
      </c>
      <c r="AJ311" s="474">
        <v>0</v>
      </c>
      <c r="AK311" s="263">
        <f t="shared" si="2399"/>
        <v>0</v>
      </c>
      <c r="AL311" s="474">
        <v>0</v>
      </c>
      <c r="AM311" s="263">
        <f t="shared" si="2400"/>
        <v>0</v>
      </c>
      <c r="AN311" s="474">
        <v>0</v>
      </c>
      <c r="AO311" s="263">
        <f t="shared" si="2401"/>
        <v>0</v>
      </c>
      <c r="AP311" s="474">
        <v>0</v>
      </c>
      <c r="AQ311" s="263">
        <f t="shared" si="2402"/>
        <v>0</v>
      </c>
      <c r="AR311" s="474">
        <v>0</v>
      </c>
      <c r="AS311" s="263">
        <f t="shared" si="2403"/>
        <v>0</v>
      </c>
      <c r="AT311" s="474">
        <v>0</v>
      </c>
      <c r="AU311" s="263">
        <f t="shared" si="2404"/>
        <v>0</v>
      </c>
      <c r="AV311" s="474">
        <v>0</v>
      </c>
      <c r="AW311" s="263">
        <f t="shared" si="2405"/>
        <v>0</v>
      </c>
      <c r="AX311" s="474">
        <v>0</v>
      </c>
      <c r="AY311" s="263">
        <f t="shared" si="2406"/>
        <v>0</v>
      </c>
      <c r="AZ311" s="474">
        <v>0</v>
      </c>
      <c r="BA311" s="263">
        <f t="shared" si="2407"/>
        <v>0</v>
      </c>
      <c r="BB311" s="474">
        <v>0</v>
      </c>
      <c r="BC311" s="263">
        <f t="shared" si="2408"/>
        <v>0</v>
      </c>
      <c r="BD311" s="474">
        <v>0</v>
      </c>
      <c r="BE311" s="263">
        <f t="shared" si="2409"/>
        <v>0</v>
      </c>
      <c r="BF311" s="474">
        <v>0</v>
      </c>
      <c r="BG311" s="263">
        <f t="shared" si="2410"/>
        <v>0</v>
      </c>
      <c r="BH311" s="474">
        <v>0</v>
      </c>
      <c r="BI311" s="263">
        <f t="shared" si="2411"/>
        <v>0</v>
      </c>
      <c r="BJ311" s="474">
        <v>0</v>
      </c>
      <c r="BK311" s="263">
        <f t="shared" si="2412"/>
        <v>0</v>
      </c>
      <c r="BL311" s="474">
        <v>0</v>
      </c>
      <c r="BM311" s="263">
        <f t="shared" si="2413"/>
        <v>0</v>
      </c>
      <c r="BN311" s="474">
        <v>0</v>
      </c>
      <c r="BO311" s="263">
        <f t="shared" si="2414"/>
        <v>0</v>
      </c>
      <c r="BP311" s="474">
        <v>0</v>
      </c>
      <c r="BQ311" s="476">
        <f t="shared" si="2382"/>
        <v>0</v>
      </c>
      <c r="BR311" s="295">
        <f t="shared" si="2383"/>
        <v>0</v>
      </c>
    </row>
    <row r="312" spans="2:70" ht="18" hidden="1" customHeight="1" outlineLevel="2" thickTop="1" thickBot="1">
      <c r="B312" s="208" t="s">
        <v>679</v>
      </c>
      <c r="C312" s="260" t="str">
        <f>IF(VLOOKUP(B312,'Orçamento Detalhado'!$A$11:$I$529,4,)="","",(VLOOKUP(B312,'Orçamento Detalhado'!$A$11:$I$529,4,)))</f>
        <v/>
      </c>
      <c r="D312" s="261" t="str">
        <f>IF(B312="","",VLOOKUP($B312,'Orçamento Detalhado'!$A$11:$J$529,10,))</f>
        <v/>
      </c>
      <c r="E312" s="262">
        <f t="shared" si="2768"/>
        <v>0</v>
      </c>
      <c r="F312" s="478">
        <v>308</v>
      </c>
      <c r="G312" s="263">
        <f t="shared" ref="G312" si="2801">IFERROR($D312*H312,0)</f>
        <v>0</v>
      </c>
      <c r="H312" s="264"/>
      <c r="I312" s="263">
        <f t="shared" ref="I312" si="2802">IFERROR($D312*J312,0)</f>
        <v>0</v>
      </c>
      <c r="J312" s="474"/>
      <c r="K312" s="263">
        <f t="shared" ref="K312" si="2803">IFERROR($D312*L312,0)</f>
        <v>0</v>
      </c>
      <c r="L312" s="474">
        <v>0</v>
      </c>
      <c r="M312" s="263">
        <f t="shared" ref="M312" si="2804">IFERROR($D312*N312,0)</f>
        <v>0</v>
      </c>
      <c r="N312" s="474">
        <v>0</v>
      </c>
      <c r="O312" s="263">
        <f t="shared" ref="O312" si="2805">IFERROR($D312*P312,0)</f>
        <v>0</v>
      </c>
      <c r="P312" s="474">
        <v>0</v>
      </c>
      <c r="Q312" s="263">
        <f t="shared" ref="Q312" si="2806">IFERROR($D312*R312,0)</f>
        <v>0</v>
      </c>
      <c r="R312" s="474">
        <v>0</v>
      </c>
      <c r="S312" s="263">
        <f t="shared" ref="S312" si="2807">IFERROR($D312*T312,0)</f>
        <v>0</v>
      </c>
      <c r="T312" s="474">
        <v>0</v>
      </c>
      <c r="U312" s="263">
        <f t="shared" ref="U312" si="2808">IFERROR($D312*V312,0)</f>
        <v>0</v>
      </c>
      <c r="V312" s="474">
        <v>0</v>
      </c>
      <c r="W312" s="263">
        <f t="shared" ref="W312" si="2809">IFERROR($D312*X312,0)</f>
        <v>0</v>
      </c>
      <c r="X312" s="474">
        <v>0</v>
      </c>
      <c r="Y312" s="263">
        <f t="shared" ref="Y312" si="2810">IFERROR($D312*Z312,0)</f>
        <v>0</v>
      </c>
      <c r="Z312" s="474">
        <v>0</v>
      </c>
      <c r="AA312" s="263">
        <f t="shared" ref="AA312" si="2811">IFERROR($D312*AB312,0)</f>
        <v>0</v>
      </c>
      <c r="AB312" s="474"/>
      <c r="AC312" s="263">
        <f t="shared" ref="AC312" si="2812">IFERROR($D312*AD312,0)</f>
        <v>0</v>
      </c>
      <c r="AD312" s="474"/>
      <c r="AE312" s="263">
        <f t="shared" ref="AE312" si="2813">IFERROR($D312*AF312,0)</f>
        <v>0</v>
      </c>
      <c r="AF312" s="474"/>
      <c r="AG312" s="263">
        <f t="shared" ref="AG312" si="2814">IFERROR($D312*AH312,0)</f>
        <v>0</v>
      </c>
      <c r="AH312" s="474"/>
      <c r="AI312" s="263">
        <f t="shared" ref="AI312" si="2815">IFERROR($D312*AJ312,0)</f>
        <v>0</v>
      </c>
      <c r="AJ312" s="474">
        <v>0</v>
      </c>
      <c r="AK312" s="263">
        <f t="shared" ref="AK312" si="2816">IFERROR($D312*AL312,0)</f>
        <v>0</v>
      </c>
      <c r="AL312" s="474">
        <v>0</v>
      </c>
      <c r="AM312" s="263">
        <f t="shared" ref="AM312" si="2817">IFERROR($D312*AN312,0)</f>
        <v>0</v>
      </c>
      <c r="AN312" s="474">
        <v>0</v>
      </c>
      <c r="AO312" s="263">
        <f t="shared" ref="AO312" si="2818">IFERROR($D312*AP312,0)</f>
        <v>0</v>
      </c>
      <c r="AP312" s="474">
        <v>0</v>
      </c>
      <c r="AQ312" s="263">
        <f t="shared" ref="AQ312" si="2819">IFERROR($D312*AR312,0)</f>
        <v>0</v>
      </c>
      <c r="AR312" s="474">
        <v>0</v>
      </c>
      <c r="AS312" s="263">
        <f t="shared" ref="AS312" si="2820">IFERROR($D312*AT312,0)</f>
        <v>0</v>
      </c>
      <c r="AT312" s="474">
        <v>0</v>
      </c>
      <c r="AU312" s="263">
        <f t="shared" ref="AU312" si="2821">IFERROR($D312*AV312,0)</f>
        <v>0</v>
      </c>
      <c r="AV312" s="474">
        <v>0</v>
      </c>
      <c r="AW312" s="263">
        <f t="shared" ref="AW312" si="2822">IFERROR($D312*AX312,0)</f>
        <v>0</v>
      </c>
      <c r="AX312" s="474">
        <v>0</v>
      </c>
      <c r="AY312" s="263">
        <f t="shared" ref="AY312" si="2823">IFERROR($D312*AZ312,0)</f>
        <v>0</v>
      </c>
      <c r="AZ312" s="474">
        <v>0</v>
      </c>
      <c r="BA312" s="263">
        <f t="shared" ref="BA312" si="2824">IFERROR($D312*BB312,0)</f>
        <v>0</v>
      </c>
      <c r="BB312" s="474">
        <v>0</v>
      </c>
      <c r="BC312" s="263">
        <f t="shared" ref="BC312" si="2825">IFERROR($D312*BD312,0)</f>
        <v>0</v>
      </c>
      <c r="BD312" s="474">
        <v>0</v>
      </c>
      <c r="BE312" s="263">
        <f t="shared" ref="BE312" si="2826">IFERROR($D312*BF312,0)</f>
        <v>0</v>
      </c>
      <c r="BF312" s="474">
        <v>0</v>
      </c>
      <c r="BG312" s="263">
        <f t="shared" ref="BG312" si="2827">IFERROR($D312*BH312,0)</f>
        <v>0</v>
      </c>
      <c r="BH312" s="474">
        <v>0</v>
      </c>
      <c r="BI312" s="263">
        <f t="shared" ref="BI312" si="2828">IFERROR($D312*BJ312,0)</f>
        <v>0</v>
      </c>
      <c r="BJ312" s="474">
        <v>0</v>
      </c>
      <c r="BK312" s="263">
        <f t="shared" ref="BK312" si="2829">IFERROR($D312*BL312,0)</f>
        <v>0</v>
      </c>
      <c r="BL312" s="474">
        <v>0</v>
      </c>
      <c r="BM312" s="263">
        <f t="shared" ref="BM312" si="2830">IFERROR($D312*BN312,0)</f>
        <v>0</v>
      </c>
      <c r="BN312" s="474">
        <v>0</v>
      </c>
      <c r="BO312" s="263">
        <f t="shared" ref="BO312" si="2831">IFERROR($D312*BP312,0)</f>
        <v>0</v>
      </c>
      <c r="BP312" s="474">
        <v>0</v>
      </c>
      <c r="BQ312" s="476">
        <f t="shared" ref="BQ312" si="2832">SUM(BN312,BL312,BJ312,BH312,BF312,BD312,BB312,AZ312,AX312,AV312,AT312,AR312,AP312,AN312,AL312,AJ312,AH312,AF312,AD312,AB312,Z312,X312,V312,T312,R312,P312,N312,L312,J312,H312,BP312)</f>
        <v>0</v>
      </c>
      <c r="BR312" s="295">
        <f t="shared" si="2383"/>
        <v>0</v>
      </c>
    </row>
    <row r="313" spans="2:70" ht="18" hidden="1" customHeight="1" outlineLevel="2" thickTop="1" thickBot="1">
      <c r="B313" s="208" t="s">
        <v>680</v>
      </c>
      <c r="C313" s="260" t="str">
        <f>IF(VLOOKUP(B313,'Orçamento Detalhado'!$A$11:$I$529,4,)="","",(VLOOKUP(B313,'Orçamento Detalhado'!$A$11:$I$529,4,)))</f>
        <v/>
      </c>
      <c r="D313" s="261" t="str">
        <f>IF(B313="","",VLOOKUP($B313,'Orçamento Detalhado'!$A$11:$J$529,10,))</f>
        <v/>
      </c>
      <c r="E313" s="262">
        <f t="shared" si="2768"/>
        <v>0</v>
      </c>
      <c r="F313" s="478">
        <v>309</v>
      </c>
      <c r="G313" s="263">
        <f t="shared" ref="G313" si="2833">IFERROR($D313*H313,0)</f>
        <v>0</v>
      </c>
      <c r="H313" s="264"/>
      <c r="I313" s="263">
        <f t="shared" ref="I313" si="2834">IFERROR($D313*J313,0)</f>
        <v>0</v>
      </c>
      <c r="J313" s="474"/>
      <c r="K313" s="263">
        <f t="shared" ref="K313" si="2835">IFERROR($D313*L313,0)</f>
        <v>0</v>
      </c>
      <c r="L313" s="474">
        <v>0</v>
      </c>
      <c r="M313" s="263">
        <f t="shared" ref="M313" si="2836">IFERROR($D313*N313,0)</f>
        <v>0</v>
      </c>
      <c r="N313" s="474">
        <v>0</v>
      </c>
      <c r="O313" s="263">
        <f t="shared" ref="O313" si="2837">IFERROR($D313*P313,0)</f>
        <v>0</v>
      </c>
      <c r="P313" s="474">
        <v>0</v>
      </c>
      <c r="Q313" s="263">
        <f t="shared" ref="Q313" si="2838">IFERROR($D313*R313,0)</f>
        <v>0</v>
      </c>
      <c r="R313" s="474">
        <v>0</v>
      </c>
      <c r="S313" s="263">
        <f t="shared" ref="S313" si="2839">IFERROR($D313*T313,0)</f>
        <v>0</v>
      </c>
      <c r="T313" s="474">
        <v>0</v>
      </c>
      <c r="U313" s="263">
        <f t="shared" ref="U313" si="2840">IFERROR($D313*V313,0)</f>
        <v>0</v>
      </c>
      <c r="V313" s="474">
        <v>0</v>
      </c>
      <c r="W313" s="263">
        <f t="shared" ref="W313" si="2841">IFERROR($D313*X313,0)</f>
        <v>0</v>
      </c>
      <c r="X313" s="474">
        <v>0</v>
      </c>
      <c r="Y313" s="263">
        <f t="shared" ref="Y313" si="2842">IFERROR($D313*Z313,0)</f>
        <v>0</v>
      </c>
      <c r="Z313" s="474">
        <v>0</v>
      </c>
      <c r="AA313" s="263">
        <f t="shared" ref="AA313" si="2843">IFERROR($D313*AB313,0)</f>
        <v>0</v>
      </c>
      <c r="AB313" s="474"/>
      <c r="AC313" s="263">
        <f t="shared" ref="AC313" si="2844">IFERROR($D313*AD313,0)</f>
        <v>0</v>
      </c>
      <c r="AD313" s="474"/>
      <c r="AE313" s="263">
        <f t="shared" ref="AE313" si="2845">IFERROR($D313*AF313,0)</f>
        <v>0</v>
      </c>
      <c r="AF313" s="474"/>
      <c r="AG313" s="263">
        <f t="shared" ref="AG313" si="2846">IFERROR($D313*AH313,0)</f>
        <v>0</v>
      </c>
      <c r="AH313" s="474"/>
      <c r="AI313" s="263">
        <f t="shared" ref="AI313" si="2847">IFERROR($D313*AJ313,0)</f>
        <v>0</v>
      </c>
      <c r="AJ313" s="474">
        <v>0</v>
      </c>
      <c r="AK313" s="263">
        <f t="shared" ref="AK313" si="2848">IFERROR($D313*AL313,0)</f>
        <v>0</v>
      </c>
      <c r="AL313" s="474">
        <v>0</v>
      </c>
      <c r="AM313" s="263">
        <f t="shared" ref="AM313" si="2849">IFERROR($D313*AN313,0)</f>
        <v>0</v>
      </c>
      <c r="AN313" s="474">
        <v>0</v>
      </c>
      <c r="AO313" s="263">
        <f t="shared" ref="AO313" si="2850">IFERROR($D313*AP313,0)</f>
        <v>0</v>
      </c>
      <c r="AP313" s="474">
        <v>0</v>
      </c>
      <c r="AQ313" s="263">
        <f t="shared" ref="AQ313" si="2851">IFERROR($D313*AR313,0)</f>
        <v>0</v>
      </c>
      <c r="AR313" s="474">
        <v>0</v>
      </c>
      <c r="AS313" s="263">
        <f t="shared" ref="AS313" si="2852">IFERROR($D313*AT313,0)</f>
        <v>0</v>
      </c>
      <c r="AT313" s="474">
        <v>0</v>
      </c>
      <c r="AU313" s="263">
        <f t="shared" ref="AU313" si="2853">IFERROR($D313*AV313,0)</f>
        <v>0</v>
      </c>
      <c r="AV313" s="474">
        <v>0</v>
      </c>
      <c r="AW313" s="263">
        <f t="shared" ref="AW313" si="2854">IFERROR($D313*AX313,0)</f>
        <v>0</v>
      </c>
      <c r="AX313" s="474">
        <v>0</v>
      </c>
      <c r="AY313" s="263">
        <f t="shared" ref="AY313" si="2855">IFERROR($D313*AZ313,0)</f>
        <v>0</v>
      </c>
      <c r="AZ313" s="474">
        <v>0</v>
      </c>
      <c r="BA313" s="263">
        <f t="shared" ref="BA313" si="2856">IFERROR($D313*BB313,0)</f>
        <v>0</v>
      </c>
      <c r="BB313" s="474">
        <v>0</v>
      </c>
      <c r="BC313" s="263">
        <f t="shared" ref="BC313" si="2857">IFERROR($D313*BD313,0)</f>
        <v>0</v>
      </c>
      <c r="BD313" s="474">
        <v>0</v>
      </c>
      <c r="BE313" s="263">
        <f t="shared" ref="BE313" si="2858">IFERROR($D313*BF313,0)</f>
        <v>0</v>
      </c>
      <c r="BF313" s="474">
        <v>0</v>
      </c>
      <c r="BG313" s="263">
        <f t="shared" ref="BG313" si="2859">IFERROR($D313*BH313,0)</f>
        <v>0</v>
      </c>
      <c r="BH313" s="474">
        <v>0</v>
      </c>
      <c r="BI313" s="263">
        <f t="shared" ref="BI313" si="2860">IFERROR($D313*BJ313,0)</f>
        <v>0</v>
      </c>
      <c r="BJ313" s="474">
        <v>0</v>
      </c>
      <c r="BK313" s="263">
        <f t="shared" ref="BK313" si="2861">IFERROR($D313*BL313,0)</f>
        <v>0</v>
      </c>
      <c r="BL313" s="474">
        <v>0</v>
      </c>
      <c r="BM313" s="263">
        <f t="shared" ref="BM313" si="2862">IFERROR($D313*BN313,0)</f>
        <v>0</v>
      </c>
      <c r="BN313" s="474">
        <v>0</v>
      </c>
      <c r="BO313" s="263">
        <f t="shared" ref="BO313" si="2863">IFERROR($D313*BP313,0)</f>
        <v>0</v>
      </c>
      <c r="BP313" s="474">
        <v>0</v>
      </c>
      <c r="BQ313" s="476">
        <f t="shared" ref="BQ313" si="2864">SUM(BN313,BL313,BJ313,BH313,BF313,BD313,BB313,AZ313,AX313,AV313,AT313,AR313,AP313,AN313,AL313,AJ313,AH313,AF313,AD313,AB313,Z313,X313,V313,T313,R313,P313,N313,L313,J313,H313,BP313)</f>
        <v>0</v>
      </c>
      <c r="BR313" s="295">
        <f t="shared" si="2383"/>
        <v>0</v>
      </c>
    </row>
    <row r="314" spans="2:70" ht="18" hidden="1" customHeight="1" outlineLevel="1" thickTop="1" thickBot="1">
      <c r="B314" s="246" t="s">
        <v>163</v>
      </c>
      <c r="C314" s="266" t="str">
        <f>IF(B314="","",VLOOKUP(B314,'Orçamento Detalhado'!$A$11:$I$529,4,))</f>
        <v>INSTALAÇÕES MECANICAS</v>
      </c>
      <c r="D314" s="249">
        <f>SUM(D315:D323)</f>
        <v>0</v>
      </c>
      <c r="E314" s="250">
        <f t="shared" si="2768"/>
        <v>0</v>
      </c>
      <c r="F314" s="478">
        <v>310</v>
      </c>
      <c r="G314" s="251">
        <f>SUM(G315:G323)</f>
        <v>0</v>
      </c>
      <c r="H314" s="252">
        <f>IFERROR(G314/$D314,0)</f>
        <v>0</v>
      </c>
      <c r="I314" s="251">
        <f>SUM(I315:I323)</f>
        <v>0</v>
      </c>
      <c r="J314" s="473">
        <f>IFERROR(I314/$D314,0)</f>
        <v>0</v>
      </c>
      <c r="K314" s="251">
        <f>SUM(K315:K323)</f>
        <v>0</v>
      </c>
      <c r="L314" s="473">
        <f>IFERROR(K314/$D314,0)</f>
        <v>0</v>
      </c>
      <c r="M314" s="251">
        <f>SUM(M315:M323)</f>
        <v>0</v>
      </c>
      <c r="N314" s="473">
        <f>IFERROR(M314/$D314,0)</f>
        <v>0</v>
      </c>
      <c r="O314" s="251">
        <f>SUM(O315:O323)</f>
        <v>0</v>
      </c>
      <c r="P314" s="473">
        <f>IFERROR(O314/$D314,0)</f>
        <v>0</v>
      </c>
      <c r="Q314" s="251">
        <f>SUM(Q315:Q323)</f>
        <v>0</v>
      </c>
      <c r="R314" s="473">
        <f>IFERROR(Q314/$D314,0)</f>
        <v>0</v>
      </c>
      <c r="S314" s="251">
        <f>SUM(S315:S323)</f>
        <v>0</v>
      </c>
      <c r="T314" s="473">
        <f>IFERROR(S314/$D314,0)</f>
        <v>0</v>
      </c>
      <c r="U314" s="251">
        <f>SUM(U315:U323)</f>
        <v>0</v>
      </c>
      <c r="V314" s="473">
        <f>IFERROR(U314/$D314,0)</f>
        <v>0</v>
      </c>
      <c r="W314" s="251">
        <f>SUM(W315:W323)</f>
        <v>0</v>
      </c>
      <c r="X314" s="473">
        <f>IFERROR(W314/$D314,0)</f>
        <v>0</v>
      </c>
      <c r="Y314" s="251">
        <f>SUM(Y315:Y323)</f>
        <v>0</v>
      </c>
      <c r="Z314" s="473">
        <f>IFERROR(Y314/$D314,0)</f>
        <v>0</v>
      </c>
      <c r="AA314" s="251">
        <f>SUM(AA315:AA323)</f>
        <v>0</v>
      </c>
      <c r="AB314" s="473">
        <f>IFERROR(AA314/$D314,0)</f>
        <v>0</v>
      </c>
      <c r="AC314" s="251">
        <f>SUM(AC315:AC323)</f>
        <v>0</v>
      </c>
      <c r="AD314" s="473">
        <f>IFERROR(AC314/$D314,0)</f>
        <v>0</v>
      </c>
      <c r="AE314" s="251">
        <f>SUM(AE315:AE323)</f>
        <v>0</v>
      </c>
      <c r="AF314" s="473">
        <f>IFERROR(AE314/$D314,0)</f>
        <v>0</v>
      </c>
      <c r="AG314" s="251">
        <f>SUM(AG315:AG323)</f>
        <v>0</v>
      </c>
      <c r="AH314" s="473">
        <f>IFERROR(AG314/$D314,0)</f>
        <v>0</v>
      </c>
      <c r="AI314" s="251">
        <f>SUM(AI315:AI323)</f>
        <v>0</v>
      </c>
      <c r="AJ314" s="473">
        <f>IFERROR(AI314/$D314,0)</f>
        <v>0</v>
      </c>
      <c r="AK314" s="251">
        <f>SUM(AK315:AK323)</f>
        <v>0</v>
      </c>
      <c r="AL314" s="473">
        <f>IFERROR(AK314/$D314,0)</f>
        <v>0</v>
      </c>
      <c r="AM314" s="251">
        <f>SUM(AM315:AM323)</f>
        <v>0</v>
      </c>
      <c r="AN314" s="473">
        <f>IFERROR(AM314/$D314,0)</f>
        <v>0</v>
      </c>
      <c r="AO314" s="251">
        <f>SUM(AO315:AO323)</f>
        <v>0</v>
      </c>
      <c r="AP314" s="473">
        <f>IFERROR(AO314/$D314,0)</f>
        <v>0</v>
      </c>
      <c r="AQ314" s="251">
        <f>SUM(AQ315:AQ323)</f>
        <v>0</v>
      </c>
      <c r="AR314" s="473">
        <f>IFERROR(AQ314/$D314,0)</f>
        <v>0</v>
      </c>
      <c r="AS314" s="251">
        <f>SUM(AS315:AS323)</f>
        <v>0</v>
      </c>
      <c r="AT314" s="473">
        <f>IFERROR(AS314/$D314,0)</f>
        <v>0</v>
      </c>
      <c r="AU314" s="251">
        <f>SUM(AU315:AU323)</f>
        <v>0</v>
      </c>
      <c r="AV314" s="473">
        <f>IFERROR(AU314/$D314,0)</f>
        <v>0</v>
      </c>
      <c r="AW314" s="251">
        <f>SUM(AW315:AW323)</f>
        <v>0</v>
      </c>
      <c r="AX314" s="473">
        <f>IFERROR(AW314/$D314,0)</f>
        <v>0</v>
      </c>
      <c r="AY314" s="251">
        <f>SUM(AY315:AY323)</f>
        <v>0</v>
      </c>
      <c r="AZ314" s="473">
        <f>IFERROR(AY314/$D314,0)</f>
        <v>0</v>
      </c>
      <c r="BA314" s="251">
        <f>SUM(BA315:BA323)</f>
        <v>0</v>
      </c>
      <c r="BB314" s="473">
        <f>IFERROR(BA314/$D314,0)</f>
        <v>0</v>
      </c>
      <c r="BC314" s="251">
        <f>SUM(BC315:BC323)</f>
        <v>0</v>
      </c>
      <c r="BD314" s="473">
        <f>IFERROR(BC314/$D314,0)</f>
        <v>0</v>
      </c>
      <c r="BE314" s="251">
        <f>SUM(BE315:BE323)</f>
        <v>0</v>
      </c>
      <c r="BF314" s="473">
        <f>IFERROR(BE314/$D314,0)</f>
        <v>0</v>
      </c>
      <c r="BG314" s="251">
        <f>SUM(BG315:BG323)</f>
        <v>0</v>
      </c>
      <c r="BH314" s="473">
        <f>IFERROR(BG314/$D314,0)</f>
        <v>0</v>
      </c>
      <c r="BI314" s="251">
        <f>SUM(BI315:BI323)</f>
        <v>0</v>
      </c>
      <c r="BJ314" s="473">
        <f>IFERROR(BI314/$D314,0)</f>
        <v>0</v>
      </c>
      <c r="BK314" s="251">
        <f>SUM(BK315:BK323)</f>
        <v>0</v>
      </c>
      <c r="BL314" s="473">
        <f>IFERROR(BK314/$D314,0)</f>
        <v>0</v>
      </c>
      <c r="BM314" s="251">
        <f>SUM(BM315:BM323)</f>
        <v>0</v>
      </c>
      <c r="BN314" s="473">
        <f>IFERROR(BM314/$D314,0)</f>
        <v>0</v>
      </c>
      <c r="BO314" s="251">
        <f>SUM(BO315:BO323)</f>
        <v>0</v>
      </c>
      <c r="BP314" s="473">
        <f>IFERROR(BO314/$D314,0)</f>
        <v>0</v>
      </c>
      <c r="BQ314" s="476">
        <f t="shared" si="2382"/>
        <v>0</v>
      </c>
      <c r="BR314" s="295">
        <f t="shared" si="2383"/>
        <v>0</v>
      </c>
    </row>
    <row r="315" spans="2:70" ht="18" hidden="1" customHeight="1" outlineLevel="2" thickTop="1" thickBot="1">
      <c r="B315" s="208" t="s">
        <v>683</v>
      </c>
      <c r="C315" s="260" t="str">
        <f>IF(VLOOKUP(B315,'Orçamento Detalhado'!$A$11:$I$529,4,)="","",(VLOOKUP(B315,'Orçamento Detalhado'!$A$11:$I$529,4,)))</f>
        <v>Elevadores</v>
      </c>
      <c r="D315" s="261" t="str">
        <f>IF(B315="","",VLOOKUP($B315,'Orçamento Detalhado'!$A$11:$J$529,10,))</f>
        <v/>
      </c>
      <c r="E315" s="262">
        <f t="shared" si="2768"/>
        <v>0</v>
      </c>
      <c r="F315" s="478">
        <v>311</v>
      </c>
      <c r="G315" s="263">
        <f t="shared" si="2385"/>
        <v>0</v>
      </c>
      <c r="H315" s="264"/>
      <c r="I315" s="263">
        <f t="shared" ref="I315:I320" si="2865">IFERROR($D315*J315,0)</f>
        <v>0</v>
      </c>
      <c r="J315" s="474"/>
      <c r="K315" s="263">
        <f t="shared" ref="K315:K320" si="2866">IFERROR($D315*L315,0)</f>
        <v>0</v>
      </c>
      <c r="L315" s="474">
        <v>0</v>
      </c>
      <c r="M315" s="263">
        <f t="shared" ref="M315:M320" si="2867">IFERROR($D315*N315,0)</f>
        <v>0</v>
      </c>
      <c r="N315" s="474">
        <v>0</v>
      </c>
      <c r="O315" s="263">
        <f t="shared" ref="O315:O320" si="2868">IFERROR($D315*P315,0)</f>
        <v>0</v>
      </c>
      <c r="P315" s="474">
        <v>0</v>
      </c>
      <c r="Q315" s="263">
        <f t="shared" ref="Q315:Q320" si="2869">IFERROR($D315*R315,0)</f>
        <v>0</v>
      </c>
      <c r="R315" s="474">
        <v>0</v>
      </c>
      <c r="S315" s="263">
        <f t="shared" ref="S315:S320" si="2870">IFERROR($D315*T315,0)</f>
        <v>0</v>
      </c>
      <c r="T315" s="474">
        <v>0</v>
      </c>
      <c r="U315" s="263">
        <f t="shared" ref="U315:U320" si="2871">IFERROR($D315*V315,0)</f>
        <v>0</v>
      </c>
      <c r="V315" s="474">
        <v>0</v>
      </c>
      <c r="W315" s="263">
        <f t="shared" ref="W315:W320" si="2872">IFERROR($D315*X315,0)</f>
        <v>0</v>
      </c>
      <c r="X315" s="474">
        <v>0</v>
      </c>
      <c r="Y315" s="263">
        <f t="shared" ref="Y315:Y320" si="2873">IFERROR($D315*Z315,0)</f>
        <v>0</v>
      </c>
      <c r="Z315" s="474">
        <v>0</v>
      </c>
      <c r="AA315" s="263">
        <f t="shared" ref="AA315:AA320" si="2874">IFERROR($D315*AB315,0)</f>
        <v>0</v>
      </c>
      <c r="AB315" s="474"/>
      <c r="AC315" s="263">
        <f t="shared" ref="AC315:AC320" si="2875">IFERROR($D315*AD315,0)</f>
        <v>0</v>
      </c>
      <c r="AD315" s="474"/>
      <c r="AE315" s="263">
        <f t="shared" ref="AE315:AE320" si="2876">IFERROR($D315*AF315,0)</f>
        <v>0</v>
      </c>
      <c r="AF315" s="474">
        <v>0</v>
      </c>
      <c r="AG315" s="263">
        <f t="shared" ref="AG315:AG320" si="2877">IFERROR($D315*AH315,0)</f>
        <v>0</v>
      </c>
      <c r="AH315" s="474"/>
      <c r="AI315" s="263">
        <f t="shared" ref="AI315:AI320" si="2878">IFERROR($D315*AJ315,0)</f>
        <v>0</v>
      </c>
      <c r="AJ315" s="474"/>
      <c r="AK315" s="263">
        <f t="shared" ref="AK315:AK320" si="2879">IFERROR($D315*AL315,0)</f>
        <v>0</v>
      </c>
      <c r="AL315" s="474">
        <v>0</v>
      </c>
      <c r="AM315" s="263">
        <f t="shared" ref="AM315:AM320" si="2880">IFERROR($D315*AN315,0)</f>
        <v>0</v>
      </c>
      <c r="AN315" s="474">
        <v>0</v>
      </c>
      <c r="AO315" s="263">
        <f t="shared" ref="AO315:AO320" si="2881">IFERROR($D315*AP315,0)</f>
        <v>0</v>
      </c>
      <c r="AP315" s="474">
        <v>0</v>
      </c>
      <c r="AQ315" s="263">
        <f t="shared" ref="AQ315:AQ320" si="2882">IFERROR($D315*AR315,0)</f>
        <v>0</v>
      </c>
      <c r="AR315" s="474">
        <v>0</v>
      </c>
      <c r="AS315" s="263">
        <f t="shared" ref="AS315:AS320" si="2883">IFERROR($D315*AT315,0)</f>
        <v>0</v>
      </c>
      <c r="AT315" s="474">
        <v>0</v>
      </c>
      <c r="AU315" s="263">
        <f t="shared" ref="AU315:AU320" si="2884">IFERROR($D315*AV315,0)</f>
        <v>0</v>
      </c>
      <c r="AV315" s="474">
        <v>0</v>
      </c>
      <c r="AW315" s="263">
        <f t="shared" ref="AW315:AW320" si="2885">IFERROR($D315*AX315,0)</f>
        <v>0</v>
      </c>
      <c r="AX315" s="474">
        <v>0</v>
      </c>
      <c r="AY315" s="263">
        <f t="shared" ref="AY315:AY320" si="2886">IFERROR($D315*AZ315,0)</f>
        <v>0</v>
      </c>
      <c r="AZ315" s="474">
        <v>0</v>
      </c>
      <c r="BA315" s="263">
        <f t="shared" ref="BA315:BA320" si="2887">IFERROR($D315*BB315,0)</f>
        <v>0</v>
      </c>
      <c r="BB315" s="474">
        <v>0</v>
      </c>
      <c r="BC315" s="263">
        <f t="shared" ref="BC315:BC320" si="2888">IFERROR($D315*BD315,0)</f>
        <v>0</v>
      </c>
      <c r="BD315" s="474">
        <v>0</v>
      </c>
      <c r="BE315" s="263">
        <f t="shared" ref="BE315:BE320" si="2889">IFERROR($D315*BF315,0)</f>
        <v>0</v>
      </c>
      <c r="BF315" s="474">
        <v>0</v>
      </c>
      <c r="BG315" s="263">
        <f t="shared" ref="BG315:BG320" si="2890">IFERROR($D315*BH315,0)</f>
        <v>0</v>
      </c>
      <c r="BH315" s="474">
        <v>0</v>
      </c>
      <c r="BI315" s="263">
        <f t="shared" ref="BI315:BI320" si="2891">IFERROR($D315*BJ315,0)</f>
        <v>0</v>
      </c>
      <c r="BJ315" s="474">
        <v>0</v>
      </c>
      <c r="BK315" s="263">
        <f t="shared" ref="BK315:BK320" si="2892">IFERROR($D315*BL315,0)</f>
        <v>0</v>
      </c>
      <c r="BL315" s="474">
        <v>0</v>
      </c>
      <c r="BM315" s="263">
        <f t="shared" ref="BM315:BM320" si="2893">IFERROR($D315*BN315,0)</f>
        <v>0</v>
      </c>
      <c r="BN315" s="474">
        <v>0</v>
      </c>
      <c r="BO315" s="263">
        <f t="shared" ref="BO315:BO320" si="2894">IFERROR($D315*BP315,0)</f>
        <v>0</v>
      </c>
      <c r="BP315" s="474">
        <v>0</v>
      </c>
      <c r="BQ315" s="476">
        <f t="shared" ref="BQ315:BQ320" si="2895">SUM(BN315,BL315,BJ315,BH315,BF315,BD315,BB315,AZ315,AX315,AV315,AT315,AR315,AP315,AN315,AL315,AJ315,AH315,AF315,AD315,AB315,Z315,X315,V315,T315,R315,P315,N315,L315,J315,H315,BP315)</f>
        <v>0</v>
      </c>
      <c r="BR315" s="295">
        <f t="shared" si="2383"/>
        <v>0</v>
      </c>
    </row>
    <row r="316" spans="2:70" ht="18" hidden="1" customHeight="1" outlineLevel="2" thickTop="1" thickBot="1">
      <c r="B316" s="208" t="s">
        <v>685</v>
      </c>
      <c r="C316" s="260" t="str">
        <f>IF(VLOOKUP(B316,'Orçamento Detalhado'!$A$11:$I$529,4,)="","",(VLOOKUP(B316,'Orçamento Detalhado'!$A$11:$I$529,4,)))</f>
        <v xml:space="preserve">Exaustores </v>
      </c>
      <c r="D316" s="261" t="str">
        <f>IF(B316="","",VLOOKUP($B316,'Orçamento Detalhado'!$A$11:$J$529,10,))</f>
        <v/>
      </c>
      <c r="E316" s="262">
        <f t="shared" si="2768"/>
        <v>0</v>
      </c>
      <c r="F316" s="478">
        <v>312</v>
      </c>
      <c r="G316" s="263">
        <f t="shared" si="2385"/>
        <v>0</v>
      </c>
      <c r="H316" s="264"/>
      <c r="I316" s="263">
        <f t="shared" si="2865"/>
        <v>0</v>
      </c>
      <c r="J316" s="474"/>
      <c r="K316" s="263">
        <f t="shared" si="2866"/>
        <v>0</v>
      </c>
      <c r="L316" s="474">
        <v>0</v>
      </c>
      <c r="M316" s="263">
        <f t="shared" si="2867"/>
        <v>0</v>
      </c>
      <c r="N316" s="474">
        <v>0</v>
      </c>
      <c r="O316" s="263">
        <f t="shared" si="2868"/>
        <v>0</v>
      </c>
      <c r="P316" s="474">
        <v>0</v>
      </c>
      <c r="Q316" s="263">
        <f t="shared" si="2869"/>
        <v>0</v>
      </c>
      <c r="R316" s="474">
        <v>0</v>
      </c>
      <c r="S316" s="263">
        <f t="shared" si="2870"/>
        <v>0</v>
      </c>
      <c r="T316" s="474">
        <v>0</v>
      </c>
      <c r="U316" s="263">
        <f t="shared" si="2871"/>
        <v>0</v>
      </c>
      <c r="V316" s="474">
        <v>0</v>
      </c>
      <c r="W316" s="263">
        <f t="shared" si="2872"/>
        <v>0</v>
      </c>
      <c r="X316" s="474">
        <v>0</v>
      </c>
      <c r="Y316" s="263">
        <f t="shared" si="2873"/>
        <v>0</v>
      </c>
      <c r="Z316" s="474">
        <v>0</v>
      </c>
      <c r="AA316" s="263">
        <f t="shared" si="2874"/>
        <v>0</v>
      </c>
      <c r="AB316" s="474"/>
      <c r="AC316" s="263">
        <f t="shared" si="2875"/>
        <v>0</v>
      </c>
      <c r="AD316" s="474"/>
      <c r="AE316" s="263">
        <f t="shared" si="2876"/>
        <v>0</v>
      </c>
      <c r="AF316" s="474"/>
      <c r="AG316" s="263">
        <f t="shared" si="2877"/>
        <v>0</v>
      </c>
      <c r="AH316" s="474"/>
      <c r="AI316" s="263">
        <f t="shared" si="2878"/>
        <v>0</v>
      </c>
      <c r="AJ316" s="474"/>
      <c r="AK316" s="263">
        <f t="shared" si="2879"/>
        <v>0</v>
      </c>
      <c r="AL316" s="474">
        <v>0</v>
      </c>
      <c r="AM316" s="263">
        <f t="shared" si="2880"/>
        <v>0</v>
      </c>
      <c r="AN316" s="474">
        <v>0</v>
      </c>
      <c r="AO316" s="263">
        <f t="shared" si="2881"/>
        <v>0</v>
      </c>
      <c r="AP316" s="474">
        <v>0</v>
      </c>
      <c r="AQ316" s="263">
        <f t="shared" si="2882"/>
        <v>0</v>
      </c>
      <c r="AR316" s="474">
        <v>0</v>
      </c>
      <c r="AS316" s="263">
        <f t="shared" si="2883"/>
        <v>0</v>
      </c>
      <c r="AT316" s="474">
        <v>0</v>
      </c>
      <c r="AU316" s="263">
        <f t="shared" si="2884"/>
        <v>0</v>
      </c>
      <c r="AV316" s="474">
        <v>0</v>
      </c>
      <c r="AW316" s="263">
        <f t="shared" si="2885"/>
        <v>0</v>
      </c>
      <c r="AX316" s="474">
        <v>0</v>
      </c>
      <c r="AY316" s="263">
        <f t="shared" si="2886"/>
        <v>0</v>
      </c>
      <c r="AZ316" s="474">
        <v>0</v>
      </c>
      <c r="BA316" s="263">
        <f t="shared" si="2887"/>
        <v>0</v>
      </c>
      <c r="BB316" s="474">
        <v>0</v>
      </c>
      <c r="BC316" s="263">
        <f t="shared" si="2888"/>
        <v>0</v>
      </c>
      <c r="BD316" s="474">
        <v>0</v>
      </c>
      <c r="BE316" s="263">
        <f t="shared" si="2889"/>
        <v>0</v>
      </c>
      <c r="BF316" s="474">
        <v>0</v>
      </c>
      <c r="BG316" s="263">
        <f t="shared" si="2890"/>
        <v>0</v>
      </c>
      <c r="BH316" s="474">
        <v>0</v>
      </c>
      <c r="BI316" s="263">
        <f t="shared" si="2891"/>
        <v>0</v>
      </c>
      <c r="BJ316" s="474">
        <v>0</v>
      </c>
      <c r="BK316" s="263">
        <f t="shared" si="2892"/>
        <v>0</v>
      </c>
      <c r="BL316" s="474">
        <v>0</v>
      </c>
      <c r="BM316" s="263">
        <f t="shared" si="2893"/>
        <v>0</v>
      </c>
      <c r="BN316" s="474">
        <v>0</v>
      </c>
      <c r="BO316" s="263">
        <f t="shared" si="2894"/>
        <v>0</v>
      </c>
      <c r="BP316" s="474">
        <v>0</v>
      </c>
      <c r="BQ316" s="476">
        <f t="shared" si="2895"/>
        <v>0</v>
      </c>
      <c r="BR316" s="295">
        <f t="shared" si="2383"/>
        <v>0</v>
      </c>
    </row>
    <row r="317" spans="2:70" ht="18" hidden="1" customHeight="1" outlineLevel="2" thickTop="1" thickBot="1">
      <c r="B317" s="208" t="s">
        <v>687</v>
      </c>
      <c r="C317" s="260" t="str">
        <f>IF(VLOOKUP(B317,'Orçamento Detalhado'!$A$11:$I$529,4,)="","",(VLOOKUP(B317,'Orçamento Detalhado'!$A$11:$I$529,4,)))</f>
        <v>Pressurização de escada</v>
      </c>
      <c r="D317" s="261" t="str">
        <f>IF(B317="","",VLOOKUP($B317,'Orçamento Detalhado'!$A$11:$J$529,10,))</f>
        <v/>
      </c>
      <c r="E317" s="262">
        <f t="shared" si="2768"/>
        <v>0</v>
      </c>
      <c r="F317" s="478">
        <v>313</v>
      </c>
      <c r="G317" s="263">
        <f t="shared" si="2385"/>
        <v>0</v>
      </c>
      <c r="H317" s="264"/>
      <c r="I317" s="263">
        <f t="shared" si="2865"/>
        <v>0</v>
      </c>
      <c r="J317" s="474"/>
      <c r="K317" s="263">
        <f t="shared" si="2866"/>
        <v>0</v>
      </c>
      <c r="L317" s="474">
        <v>0</v>
      </c>
      <c r="M317" s="263">
        <f t="shared" si="2867"/>
        <v>0</v>
      </c>
      <c r="N317" s="474">
        <v>0</v>
      </c>
      <c r="O317" s="263">
        <f t="shared" si="2868"/>
        <v>0</v>
      </c>
      <c r="P317" s="474">
        <v>0</v>
      </c>
      <c r="Q317" s="263">
        <f t="shared" si="2869"/>
        <v>0</v>
      </c>
      <c r="R317" s="474">
        <v>0</v>
      </c>
      <c r="S317" s="263">
        <f t="shared" si="2870"/>
        <v>0</v>
      </c>
      <c r="T317" s="474">
        <v>0</v>
      </c>
      <c r="U317" s="263">
        <f t="shared" si="2871"/>
        <v>0</v>
      </c>
      <c r="V317" s="474">
        <v>0</v>
      </c>
      <c r="W317" s="263">
        <f t="shared" si="2872"/>
        <v>0</v>
      </c>
      <c r="X317" s="474">
        <v>0</v>
      </c>
      <c r="Y317" s="263">
        <f t="shared" si="2873"/>
        <v>0</v>
      </c>
      <c r="Z317" s="474">
        <v>0</v>
      </c>
      <c r="AA317" s="263">
        <f t="shared" si="2874"/>
        <v>0</v>
      </c>
      <c r="AB317" s="474"/>
      <c r="AC317" s="263">
        <f t="shared" si="2875"/>
        <v>0</v>
      </c>
      <c r="AD317" s="474"/>
      <c r="AE317" s="263">
        <f t="shared" si="2876"/>
        <v>0</v>
      </c>
      <c r="AF317" s="474">
        <v>0</v>
      </c>
      <c r="AG317" s="263">
        <f t="shared" si="2877"/>
        <v>0</v>
      </c>
      <c r="AH317" s="474"/>
      <c r="AI317" s="263">
        <f t="shared" si="2878"/>
        <v>0</v>
      </c>
      <c r="AJ317" s="474"/>
      <c r="AK317" s="263">
        <f t="shared" si="2879"/>
        <v>0</v>
      </c>
      <c r="AL317" s="474">
        <v>0</v>
      </c>
      <c r="AM317" s="263">
        <f t="shared" si="2880"/>
        <v>0</v>
      </c>
      <c r="AN317" s="474">
        <v>0</v>
      </c>
      <c r="AO317" s="263">
        <f t="shared" si="2881"/>
        <v>0</v>
      </c>
      <c r="AP317" s="474">
        <v>0</v>
      </c>
      <c r="AQ317" s="263">
        <f t="shared" si="2882"/>
        <v>0</v>
      </c>
      <c r="AR317" s="474">
        <v>0</v>
      </c>
      <c r="AS317" s="263">
        <f t="shared" si="2883"/>
        <v>0</v>
      </c>
      <c r="AT317" s="474">
        <v>0</v>
      </c>
      <c r="AU317" s="263">
        <f t="shared" si="2884"/>
        <v>0</v>
      </c>
      <c r="AV317" s="474">
        <v>0</v>
      </c>
      <c r="AW317" s="263">
        <f t="shared" si="2885"/>
        <v>0</v>
      </c>
      <c r="AX317" s="474">
        <v>0</v>
      </c>
      <c r="AY317" s="263">
        <f t="shared" si="2886"/>
        <v>0</v>
      </c>
      <c r="AZ317" s="474">
        <v>0</v>
      </c>
      <c r="BA317" s="263">
        <f t="shared" si="2887"/>
        <v>0</v>
      </c>
      <c r="BB317" s="474">
        <v>0</v>
      </c>
      <c r="BC317" s="263">
        <f t="shared" si="2888"/>
        <v>0</v>
      </c>
      <c r="BD317" s="474">
        <v>0</v>
      </c>
      <c r="BE317" s="263">
        <f t="shared" si="2889"/>
        <v>0</v>
      </c>
      <c r="BF317" s="474">
        <v>0</v>
      </c>
      <c r="BG317" s="263">
        <f t="shared" si="2890"/>
        <v>0</v>
      </c>
      <c r="BH317" s="474">
        <v>0</v>
      </c>
      <c r="BI317" s="263">
        <f t="shared" si="2891"/>
        <v>0</v>
      </c>
      <c r="BJ317" s="474">
        <v>0</v>
      </c>
      <c r="BK317" s="263">
        <f t="shared" si="2892"/>
        <v>0</v>
      </c>
      <c r="BL317" s="474">
        <v>0</v>
      </c>
      <c r="BM317" s="263">
        <f t="shared" si="2893"/>
        <v>0</v>
      </c>
      <c r="BN317" s="474">
        <v>0</v>
      </c>
      <c r="BO317" s="263">
        <f t="shared" si="2894"/>
        <v>0</v>
      </c>
      <c r="BP317" s="474">
        <v>0</v>
      </c>
      <c r="BQ317" s="476">
        <f t="shared" si="2895"/>
        <v>0</v>
      </c>
      <c r="BR317" s="295">
        <f t="shared" si="2383"/>
        <v>0</v>
      </c>
    </row>
    <row r="318" spans="2:70" ht="18" hidden="1" customHeight="1" outlineLevel="2" thickTop="1" thickBot="1">
      <c r="B318" s="208" t="s">
        <v>689</v>
      </c>
      <c r="C318" s="260" t="str">
        <f>IF(VLOOKUP(B318,'Orçamento Detalhado'!$A$11:$I$529,4,)="","",(VLOOKUP(B318,'Orçamento Detalhado'!$A$11:$I$529,4,)))</f>
        <v>Plataforma de acessibilidade</v>
      </c>
      <c r="D318" s="261" t="str">
        <f>IF(B318="","",VLOOKUP($B318,'Orçamento Detalhado'!$A$11:$J$529,10,))</f>
        <v/>
      </c>
      <c r="E318" s="262">
        <f t="shared" si="2768"/>
        <v>0</v>
      </c>
      <c r="F318" s="478">
        <v>314</v>
      </c>
      <c r="G318" s="263">
        <f t="shared" si="2385"/>
        <v>0</v>
      </c>
      <c r="H318" s="264"/>
      <c r="I318" s="263">
        <f t="shared" si="2865"/>
        <v>0</v>
      </c>
      <c r="J318" s="474"/>
      <c r="K318" s="263">
        <f t="shared" si="2866"/>
        <v>0</v>
      </c>
      <c r="L318" s="474">
        <v>0</v>
      </c>
      <c r="M318" s="263">
        <f t="shared" si="2867"/>
        <v>0</v>
      </c>
      <c r="N318" s="474">
        <v>0</v>
      </c>
      <c r="O318" s="263">
        <f t="shared" si="2868"/>
        <v>0</v>
      </c>
      <c r="P318" s="474">
        <v>0</v>
      </c>
      <c r="Q318" s="263">
        <f t="shared" si="2869"/>
        <v>0</v>
      </c>
      <c r="R318" s="474">
        <v>0</v>
      </c>
      <c r="S318" s="263">
        <f t="shared" si="2870"/>
        <v>0</v>
      </c>
      <c r="T318" s="474">
        <v>0</v>
      </c>
      <c r="U318" s="263">
        <f t="shared" si="2871"/>
        <v>0</v>
      </c>
      <c r="V318" s="474">
        <v>0</v>
      </c>
      <c r="W318" s="263">
        <f t="shared" si="2872"/>
        <v>0</v>
      </c>
      <c r="X318" s="474">
        <v>0</v>
      </c>
      <c r="Y318" s="263">
        <f t="shared" si="2873"/>
        <v>0</v>
      </c>
      <c r="Z318" s="474">
        <v>0</v>
      </c>
      <c r="AA318" s="263">
        <f t="shared" si="2874"/>
        <v>0</v>
      </c>
      <c r="AB318" s="474"/>
      <c r="AC318" s="263">
        <f t="shared" si="2875"/>
        <v>0</v>
      </c>
      <c r="AD318" s="474"/>
      <c r="AE318" s="263">
        <f t="shared" si="2876"/>
        <v>0</v>
      </c>
      <c r="AF318" s="474"/>
      <c r="AG318" s="263">
        <f t="shared" si="2877"/>
        <v>0</v>
      </c>
      <c r="AH318" s="474"/>
      <c r="AI318" s="263">
        <f t="shared" si="2878"/>
        <v>0</v>
      </c>
      <c r="AJ318" s="474">
        <v>0</v>
      </c>
      <c r="AK318" s="263">
        <f t="shared" si="2879"/>
        <v>0</v>
      </c>
      <c r="AL318" s="474">
        <v>0</v>
      </c>
      <c r="AM318" s="263">
        <f t="shared" si="2880"/>
        <v>0</v>
      </c>
      <c r="AN318" s="474">
        <v>0</v>
      </c>
      <c r="AO318" s="263">
        <f t="shared" si="2881"/>
        <v>0</v>
      </c>
      <c r="AP318" s="474">
        <v>0</v>
      </c>
      <c r="AQ318" s="263">
        <f t="shared" si="2882"/>
        <v>0</v>
      </c>
      <c r="AR318" s="474">
        <v>0</v>
      </c>
      <c r="AS318" s="263">
        <f t="shared" si="2883"/>
        <v>0</v>
      </c>
      <c r="AT318" s="474">
        <v>0</v>
      </c>
      <c r="AU318" s="263">
        <f t="shared" si="2884"/>
        <v>0</v>
      </c>
      <c r="AV318" s="474">
        <v>0</v>
      </c>
      <c r="AW318" s="263">
        <f t="shared" si="2885"/>
        <v>0</v>
      </c>
      <c r="AX318" s="474">
        <v>0</v>
      </c>
      <c r="AY318" s="263">
        <f t="shared" si="2886"/>
        <v>0</v>
      </c>
      <c r="AZ318" s="474">
        <v>0</v>
      </c>
      <c r="BA318" s="263">
        <f t="shared" si="2887"/>
        <v>0</v>
      </c>
      <c r="BB318" s="474">
        <v>0</v>
      </c>
      <c r="BC318" s="263">
        <f t="shared" si="2888"/>
        <v>0</v>
      </c>
      <c r="BD318" s="474">
        <v>0</v>
      </c>
      <c r="BE318" s="263">
        <f t="shared" si="2889"/>
        <v>0</v>
      </c>
      <c r="BF318" s="474">
        <v>0</v>
      </c>
      <c r="BG318" s="263">
        <f t="shared" si="2890"/>
        <v>0</v>
      </c>
      <c r="BH318" s="474">
        <v>0</v>
      </c>
      <c r="BI318" s="263">
        <f t="shared" si="2891"/>
        <v>0</v>
      </c>
      <c r="BJ318" s="474">
        <v>0</v>
      </c>
      <c r="BK318" s="263">
        <f t="shared" si="2892"/>
        <v>0</v>
      </c>
      <c r="BL318" s="474">
        <v>0</v>
      </c>
      <c r="BM318" s="263">
        <f t="shared" si="2893"/>
        <v>0</v>
      </c>
      <c r="BN318" s="474">
        <v>0</v>
      </c>
      <c r="BO318" s="263">
        <f t="shared" si="2894"/>
        <v>0</v>
      </c>
      <c r="BP318" s="474">
        <v>0</v>
      </c>
      <c r="BQ318" s="476">
        <f t="shared" si="2895"/>
        <v>0</v>
      </c>
      <c r="BR318" s="295">
        <f t="shared" si="2383"/>
        <v>0</v>
      </c>
    </row>
    <row r="319" spans="2:70" ht="18" hidden="1" customHeight="1" outlineLevel="2" thickTop="1" thickBot="1">
      <c r="B319" s="208" t="s">
        <v>691</v>
      </c>
      <c r="C319" s="260" t="str">
        <f>IF(VLOOKUP(B319,'Orçamento Detalhado'!$A$11:$I$529,4,)="","",(VLOOKUP(B319,'Orçamento Detalhado'!$A$11:$I$529,4,)))</f>
        <v/>
      </c>
      <c r="D319" s="261" t="str">
        <f>IF(B319="","",VLOOKUP($B319,'Orçamento Detalhado'!$A$11:$J$529,10,))</f>
        <v/>
      </c>
      <c r="E319" s="262">
        <f t="shared" si="2768"/>
        <v>0</v>
      </c>
      <c r="F319" s="478">
        <v>315</v>
      </c>
      <c r="G319" s="263">
        <f t="shared" si="2385"/>
        <v>0</v>
      </c>
      <c r="H319" s="264"/>
      <c r="I319" s="263">
        <f t="shared" si="2865"/>
        <v>0</v>
      </c>
      <c r="J319" s="474"/>
      <c r="K319" s="263">
        <f t="shared" si="2866"/>
        <v>0</v>
      </c>
      <c r="L319" s="474">
        <v>0</v>
      </c>
      <c r="M319" s="263">
        <f t="shared" si="2867"/>
        <v>0</v>
      </c>
      <c r="N319" s="474">
        <v>0</v>
      </c>
      <c r="O319" s="263">
        <f t="shared" si="2868"/>
        <v>0</v>
      </c>
      <c r="P319" s="474">
        <v>0</v>
      </c>
      <c r="Q319" s="263">
        <f t="shared" si="2869"/>
        <v>0</v>
      </c>
      <c r="R319" s="474">
        <v>0</v>
      </c>
      <c r="S319" s="263">
        <f t="shared" si="2870"/>
        <v>0</v>
      </c>
      <c r="T319" s="474">
        <v>0</v>
      </c>
      <c r="U319" s="263">
        <f t="shared" si="2871"/>
        <v>0</v>
      </c>
      <c r="V319" s="474">
        <v>0</v>
      </c>
      <c r="W319" s="263">
        <f t="shared" si="2872"/>
        <v>0</v>
      </c>
      <c r="X319" s="474">
        <v>0</v>
      </c>
      <c r="Y319" s="263">
        <f t="shared" si="2873"/>
        <v>0</v>
      </c>
      <c r="Z319" s="474">
        <v>0</v>
      </c>
      <c r="AA319" s="263">
        <f t="shared" si="2874"/>
        <v>0</v>
      </c>
      <c r="AB319" s="474"/>
      <c r="AC319" s="263">
        <f t="shared" si="2875"/>
        <v>0</v>
      </c>
      <c r="AD319" s="474"/>
      <c r="AE319" s="263">
        <f t="shared" si="2876"/>
        <v>0</v>
      </c>
      <c r="AF319" s="474"/>
      <c r="AG319" s="263">
        <f t="shared" si="2877"/>
        <v>0</v>
      </c>
      <c r="AH319" s="474"/>
      <c r="AI319" s="263">
        <f t="shared" si="2878"/>
        <v>0</v>
      </c>
      <c r="AJ319" s="474">
        <v>0</v>
      </c>
      <c r="AK319" s="263">
        <f t="shared" si="2879"/>
        <v>0</v>
      </c>
      <c r="AL319" s="474">
        <v>0</v>
      </c>
      <c r="AM319" s="263">
        <f t="shared" si="2880"/>
        <v>0</v>
      </c>
      <c r="AN319" s="474">
        <v>0</v>
      </c>
      <c r="AO319" s="263">
        <f t="shared" si="2881"/>
        <v>0</v>
      </c>
      <c r="AP319" s="474">
        <v>0</v>
      </c>
      <c r="AQ319" s="263">
        <f t="shared" si="2882"/>
        <v>0</v>
      </c>
      <c r="AR319" s="474">
        <v>0</v>
      </c>
      <c r="AS319" s="263">
        <f t="shared" si="2883"/>
        <v>0</v>
      </c>
      <c r="AT319" s="474">
        <v>0</v>
      </c>
      <c r="AU319" s="263">
        <f t="shared" si="2884"/>
        <v>0</v>
      </c>
      <c r="AV319" s="474">
        <v>0</v>
      </c>
      <c r="AW319" s="263">
        <f t="shared" si="2885"/>
        <v>0</v>
      </c>
      <c r="AX319" s="474">
        <v>0</v>
      </c>
      <c r="AY319" s="263">
        <f t="shared" si="2886"/>
        <v>0</v>
      </c>
      <c r="AZ319" s="474">
        <v>0</v>
      </c>
      <c r="BA319" s="263">
        <f t="shared" si="2887"/>
        <v>0</v>
      </c>
      <c r="BB319" s="474">
        <v>0</v>
      </c>
      <c r="BC319" s="263">
        <f t="shared" si="2888"/>
        <v>0</v>
      </c>
      <c r="BD319" s="474">
        <v>0</v>
      </c>
      <c r="BE319" s="263">
        <f t="shared" si="2889"/>
        <v>0</v>
      </c>
      <c r="BF319" s="474">
        <v>0</v>
      </c>
      <c r="BG319" s="263">
        <f t="shared" si="2890"/>
        <v>0</v>
      </c>
      <c r="BH319" s="474">
        <v>0</v>
      </c>
      <c r="BI319" s="263">
        <f t="shared" si="2891"/>
        <v>0</v>
      </c>
      <c r="BJ319" s="474">
        <v>0</v>
      </c>
      <c r="BK319" s="263">
        <f t="shared" si="2892"/>
        <v>0</v>
      </c>
      <c r="BL319" s="474">
        <v>0</v>
      </c>
      <c r="BM319" s="263">
        <f t="shared" si="2893"/>
        <v>0</v>
      </c>
      <c r="BN319" s="474">
        <v>0</v>
      </c>
      <c r="BO319" s="263">
        <f t="shared" si="2894"/>
        <v>0</v>
      </c>
      <c r="BP319" s="474">
        <v>0</v>
      </c>
      <c r="BQ319" s="476">
        <f t="shared" si="2895"/>
        <v>0</v>
      </c>
      <c r="BR319" s="295">
        <f t="shared" si="2383"/>
        <v>0</v>
      </c>
    </row>
    <row r="320" spans="2:70" ht="18" hidden="1" customHeight="1" outlineLevel="2" thickTop="1" thickBot="1">
      <c r="B320" s="208" t="s">
        <v>692</v>
      </c>
      <c r="C320" s="260" t="str">
        <f>IF(VLOOKUP(B320,'Orçamento Detalhado'!$A$11:$I$529,4,)="","",(VLOOKUP(B320,'Orçamento Detalhado'!$A$11:$I$529,4,)))</f>
        <v/>
      </c>
      <c r="D320" s="261" t="str">
        <f>IF(B320="","",VLOOKUP($B320,'Orçamento Detalhado'!$A$11:$J$529,10,))</f>
        <v/>
      </c>
      <c r="E320" s="262">
        <f t="shared" si="2768"/>
        <v>0</v>
      </c>
      <c r="F320" s="478">
        <v>316</v>
      </c>
      <c r="G320" s="263">
        <f t="shared" si="2385"/>
        <v>0</v>
      </c>
      <c r="H320" s="264"/>
      <c r="I320" s="263">
        <f t="shared" si="2865"/>
        <v>0</v>
      </c>
      <c r="J320" s="474"/>
      <c r="K320" s="263">
        <f t="shared" si="2866"/>
        <v>0</v>
      </c>
      <c r="L320" s="474">
        <v>0</v>
      </c>
      <c r="M320" s="263">
        <f t="shared" si="2867"/>
        <v>0</v>
      </c>
      <c r="N320" s="474">
        <v>0</v>
      </c>
      <c r="O320" s="263">
        <f t="shared" si="2868"/>
        <v>0</v>
      </c>
      <c r="P320" s="474">
        <v>0</v>
      </c>
      <c r="Q320" s="263">
        <f t="shared" si="2869"/>
        <v>0</v>
      </c>
      <c r="R320" s="474">
        <v>0</v>
      </c>
      <c r="S320" s="263">
        <f t="shared" si="2870"/>
        <v>0</v>
      </c>
      <c r="T320" s="474">
        <v>0</v>
      </c>
      <c r="U320" s="263">
        <f t="shared" si="2871"/>
        <v>0</v>
      </c>
      <c r="V320" s="474">
        <v>0</v>
      </c>
      <c r="W320" s="263">
        <f t="shared" si="2872"/>
        <v>0</v>
      </c>
      <c r="X320" s="474">
        <v>0</v>
      </c>
      <c r="Y320" s="263">
        <f t="shared" si="2873"/>
        <v>0</v>
      </c>
      <c r="Z320" s="474">
        <v>0</v>
      </c>
      <c r="AA320" s="263">
        <f t="shared" si="2874"/>
        <v>0</v>
      </c>
      <c r="AB320" s="474"/>
      <c r="AC320" s="263">
        <f t="shared" si="2875"/>
        <v>0</v>
      </c>
      <c r="AD320" s="474"/>
      <c r="AE320" s="263">
        <f t="shared" si="2876"/>
        <v>0</v>
      </c>
      <c r="AF320" s="474"/>
      <c r="AG320" s="263">
        <f t="shared" si="2877"/>
        <v>0</v>
      </c>
      <c r="AH320" s="474"/>
      <c r="AI320" s="263">
        <f t="shared" si="2878"/>
        <v>0</v>
      </c>
      <c r="AJ320" s="474">
        <v>0</v>
      </c>
      <c r="AK320" s="263">
        <f t="shared" si="2879"/>
        <v>0</v>
      </c>
      <c r="AL320" s="474">
        <v>0</v>
      </c>
      <c r="AM320" s="263">
        <f t="shared" si="2880"/>
        <v>0</v>
      </c>
      <c r="AN320" s="474">
        <v>0</v>
      </c>
      <c r="AO320" s="263">
        <f t="shared" si="2881"/>
        <v>0</v>
      </c>
      <c r="AP320" s="474">
        <v>0</v>
      </c>
      <c r="AQ320" s="263">
        <f t="shared" si="2882"/>
        <v>0</v>
      </c>
      <c r="AR320" s="474">
        <v>0</v>
      </c>
      <c r="AS320" s="263">
        <f t="shared" si="2883"/>
        <v>0</v>
      </c>
      <c r="AT320" s="474">
        <v>0</v>
      </c>
      <c r="AU320" s="263">
        <f t="shared" si="2884"/>
        <v>0</v>
      </c>
      <c r="AV320" s="474">
        <v>0</v>
      </c>
      <c r="AW320" s="263">
        <f t="shared" si="2885"/>
        <v>0</v>
      </c>
      <c r="AX320" s="474">
        <v>0</v>
      </c>
      <c r="AY320" s="263">
        <f t="shared" si="2886"/>
        <v>0</v>
      </c>
      <c r="AZ320" s="474">
        <v>0</v>
      </c>
      <c r="BA320" s="263">
        <f t="shared" si="2887"/>
        <v>0</v>
      </c>
      <c r="BB320" s="474">
        <v>0</v>
      </c>
      <c r="BC320" s="263">
        <f t="shared" si="2888"/>
        <v>0</v>
      </c>
      <c r="BD320" s="474">
        <v>0</v>
      </c>
      <c r="BE320" s="263">
        <f t="shared" si="2889"/>
        <v>0</v>
      </c>
      <c r="BF320" s="474">
        <v>0</v>
      </c>
      <c r="BG320" s="263">
        <f t="shared" si="2890"/>
        <v>0</v>
      </c>
      <c r="BH320" s="474">
        <v>0</v>
      </c>
      <c r="BI320" s="263">
        <f t="shared" si="2891"/>
        <v>0</v>
      </c>
      <c r="BJ320" s="474">
        <v>0</v>
      </c>
      <c r="BK320" s="263">
        <f t="shared" si="2892"/>
        <v>0</v>
      </c>
      <c r="BL320" s="474">
        <v>0</v>
      </c>
      <c r="BM320" s="263">
        <f t="shared" si="2893"/>
        <v>0</v>
      </c>
      <c r="BN320" s="474">
        <v>0</v>
      </c>
      <c r="BO320" s="263">
        <f t="shared" si="2894"/>
        <v>0</v>
      </c>
      <c r="BP320" s="474">
        <v>0</v>
      </c>
      <c r="BQ320" s="476">
        <f t="shared" si="2895"/>
        <v>0</v>
      </c>
      <c r="BR320" s="295">
        <f t="shared" si="2383"/>
        <v>0</v>
      </c>
    </row>
    <row r="321" spans="2:70" ht="18" hidden="1" customHeight="1" outlineLevel="2" thickTop="1" thickBot="1">
      <c r="B321" s="208" t="s">
        <v>693</v>
      </c>
      <c r="C321" s="260" t="str">
        <f>IF(VLOOKUP(B321,'Orçamento Detalhado'!$A$11:$I$529,4,)="","",(VLOOKUP(B321,'Orçamento Detalhado'!$A$11:$I$529,4,)))</f>
        <v/>
      </c>
      <c r="D321" s="261" t="str">
        <f>IF(B321="","",VLOOKUP($B321,'Orçamento Detalhado'!$A$11:$J$529,10,))</f>
        <v/>
      </c>
      <c r="E321" s="262">
        <f t="shared" si="2768"/>
        <v>0</v>
      </c>
      <c r="F321" s="478">
        <v>317</v>
      </c>
      <c r="G321" s="263">
        <f t="shared" ref="G321:G322" si="2896">IFERROR($D321*H321,0)</f>
        <v>0</v>
      </c>
      <c r="H321" s="264"/>
      <c r="I321" s="263">
        <f t="shared" ref="I321:I322" si="2897">IFERROR($D321*J321,0)</f>
        <v>0</v>
      </c>
      <c r="J321" s="474"/>
      <c r="K321" s="263">
        <f t="shared" ref="K321:K322" si="2898">IFERROR($D321*L321,0)</f>
        <v>0</v>
      </c>
      <c r="L321" s="474">
        <v>0</v>
      </c>
      <c r="M321" s="263">
        <f t="shared" ref="M321:M322" si="2899">IFERROR($D321*N321,0)</f>
        <v>0</v>
      </c>
      <c r="N321" s="474">
        <v>0</v>
      </c>
      <c r="O321" s="263">
        <f t="shared" ref="O321:O322" si="2900">IFERROR($D321*P321,0)</f>
        <v>0</v>
      </c>
      <c r="P321" s="474">
        <v>0</v>
      </c>
      <c r="Q321" s="263">
        <f t="shared" ref="Q321:Q322" si="2901">IFERROR($D321*R321,0)</f>
        <v>0</v>
      </c>
      <c r="R321" s="474">
        <v>0</v>
      </c>
      <c r="S321" s="263">
        <f t="shared" ref="S321:S322" si="2902">IFERROR($D321*T321,0)</f>
        <v>0</v>
      </c>
      <c r="T321" s="474">
        <v>0</v>
      </c>
      <c r="U321" s="263">
        <f t="shared" ref="U321:U322" si="2903">IFERROR($D321*V321,0)</f>
        <v>0</v>
      </c>
      <c r="V321" s="474">
        <v>0</v>
      </c>
      <c r="W321" s="263">
        <f t="shared" ref="W321:W322" si="2904">IFERROR($D321*X321,0)</f>
        <v>0</v>
      </c>
      <c r="X321" s="474">
        <v>0</v>
      </c>
      <c r="Y321" s="263">
        <f t="shared" ref="Y321:Y322" si="2905">IFERROR($D321*Z321,0)</f>
        <v>0</v>
      </c>
      <c r="Z321" s="474">
        <v>0</v>
      </c>
      <c r="AA321" s="263">
        <f t="shared" ref="AA321:AA322" si="2906">IFERROR($D321*AB321,0)</f>
        <v>0</v>
      </c>
      <c r="AB321" s="474"/>
      <c r="AC321" s="263">
        <f t="shared" ref="AC321:AC322" si="2907">IFERROR($D321*AD321,0)</f>
        <v>0</v>
      </c>
      <c r="AD321" s="474"/>
      <c r="AE321" s="263">
        <f t="shared" ref="AE321:AE322" si="2908">IFERROR($D321*AF321,0)</f>
        <v>0</v>
      </c>
      <c r="AF321" s="474"/>
      <c r="AG321" s="263">
        <f t="shared" ref="AG321:AG322" si="2909">IFERROR($D321*AH321,0)</f>
        <v>0</v>
      </c>
      <c r="AH321" s="474"/>
      <c r="AI321" s="263">
        <f t="shared" ref="AI321:AI322" si="2910">IFERROR($D321*AJ321,0)</f>
        <v>0</v>
      </c>
      <c r="AJ321" s="474">
        <v>0</v>
      </c>
      <c r="AK321" s="263">
        <f t="shared" ref="AK321:AK322" si="2911">IFERROR($D321*AL321,0)</f>
        <v>0</v>
      </c>
      <c r="AL321" s="474">
        <v>0</v>
      </c>
      <c r="AM321" s="263">
        <f t="shared" ref="AM321:AM322" si="2912">IFERROR($D321*AN321,0)</f>
        <v>0</v>
      </c>
      <c r="AN321" s="474">
        <v>0</v>
      </c>
      <c r="AO321" s="263">
        <f t="shared" ref="AO321:AO322" si="2913">IFERROR($D321*AP321,0)</f>
        <v>0</v>
      </c>
      <c r="AP321" s="474">
        <v>0</v>
      </c>
      <c r="AQ321" s="263">
        <f t="shared" ref="AQ321:AQ322" si="2914">IFERROR($D321*AR321,0)</f>
        <v>0</v>
      </c>
      <c r="AR321" s="474">
        <v>0</v>
      </c>
      <c r="AS321" s="263">
        <f t="shared" ref="AS321:AS322" si="2915">IFERROR($D321*AT321,0)</f>
        <v>0</v>
      </c>
      <c r="AT321" s="474">
        <v>0</v>
      </c>
      <c r="AU321" s="263">
        <f t="shared" ref="AU321:AU322" si="2916">IFERROR($D321*AV321,0)</f>
        <v>0</v>
      </c>
      <c r="AV321" s="474">
        <v>0</v>
      </c>
      <c r="AW321" s="263">
        <f t="shared" ref="AW321:AW322" si="2917">IFERROR($D321*AX321,0)</f>
        <v>0</v>
      </c>
      <c r="AX321" s="474">
        <v>0</v>
      </c>
      <c r="AY321" s="263">
        <f t="shared" ref="AY321:AY322" si="2918">IFERROR($D321*AZ321,0)</f>
        <v>0</v>
      </c>
      <c r="AZ321" s="474">
        <v>0</v>
      </c>
      <c r="BA321" s="263">
        <f t="shared" ref="BA321:BA322" si="2919">IFERROR($D321*BB321,0)</f>
        <v>0</v>
      </c>
      <c r="BB321" s="474">
        <v>0</v>
      </c>
      <c r="BC321" s="263">
        <f t="shared" ref="BC321:BC322" si="2920">IFERROR($D321*BD321,0)</f>
        <v>0</v>
      </c>
      <c r="BD321" s="474">
        <v>0</v>
      </c>
      <c r="BE321" s="263">
        <f t="shared" ref="BE321:BE322" si="2921">IFERROR($D321*BF321,0)</f>
        <v>0</v>
      </c>
      <c r="BF321" s="474">
        <v>0</v>
      </c>
      <c r="BG321" s="263">
        <f t="shared" ref="BG321:BG322" si="2922">IFERROR($D321*BH321,0)</f>
        <v>0</v>
      </c>
      <c r="BH321" s="474">
        <v>0</v>
      </c>
      <c r="BI321" s="263">
        <f t="shared" ref="BI321:BI322" si="2923">IFERROR($D321*BJ321,0)</f>
        <v>0</v>
      </c>
      <c r="BJ321" s="474">
        <v>0</v>
      </c>
      <c r="BK321" s="263">
        <f t="shared" ref="BK321:BK322" si="2924">IFERROR($D321*BL321,0)</f>
        <v>0</v>
      </c>
      <c r="BL321" s="474">
        <v>0</v>
      </c>
      <c r="BM321" s="263">
        <f t="shared" ref="BM321:BM322" si="2925">IFERROR($D321*BN321,0)</f>
        <v>0</v>
      </c>
      <c r="BN321" s="474">
        <v>0</v>
      </c>
      <c r="BO321" s="263">
        <f t="shared" ref="BO321:BO322" si="2926">IFERROR($D321*BP321,0)</f>
        <v>0</v>
      </c>
      <c r="BP321" s="474">
        <v>0</v>
      </c>
      <c r="BQ321" s="476">
        <f t="shared" ref="BQ321:BQ322" si="2927">SUM(BN321,BL321,BJ321,BH321,BF321,BD321,BB321,AZ321,AX321,AV321,AT321,AR321,AP321,AN321,AL321,AJ321,AH321,AF321,AD321,AB321,Z321,X321,V321,T321,R321,P321,N321,L321,J321,H321,BP321)</f>
        <v>0</v>
      </c>
      <c r="BR321" s="295">
        <f t="shared" si="2383"/>
        <v>0</v>
      </c>
    </row>
    <row r="322" spans="2:70" ht="18" hidden="1" customHeight="1" outlineLevel="2" thickTop="1" thickBot="1">
      <c r="B322" s="208" t="s">
        <v>694</v>
      </c>
      <c r="C322" s="260" t="str">
        <f>IF(VLOOKUP(B322,'Orçamento Detalhado'!$A$11:$I$529,4,)="","",(VLOOKUP(B322,'Orçamento Detalhado'!$A$11:$I$529,4,)))</f>
        <v/>
      </c>
      <c r="D322" s="261" t="str">
        <f>IF(B322="","",VLOOKUP($B322,'Orçamento Detalhado'!$A$11:$J$529,10,))</f>
        <v/>
      </c>
      <c r="E322" s="262">
        <f t="shared" si="2768"/>
        <v>0</v>
      </c>
      <c r="F322" s="478">
        <v>318</v>
      </c>
      <c r="G322" s="263">
        <f t="shared" si="2896"/>
        <v>0</v>
      </c>
      <c r="H322" s="264"/>
      <c r="I322" s="263">
        <f t="shared" si="2897"/>
        <v>0</v>
      </c>
      <c r="J322" s="474"/>
      <c r="K322" s="263">
        <f t="shared" si="2898"/>
        <v>0</v>
      </c>
      <c r="L322" s="474">
        <v>0</v>
      </c>
      <c r="M322" s="263">
        <f t="shared" si="2899"/>
        <v>0</v>
      </c>
      <c r="N322" s="474">
        <v>0</v>
      </c>
      <c r="O322" s="263">
        <f t="shared" si="2900"/>
        <v>0</v>
      </c>
      <c r="P322" s="474">
        <v>0</v>
      </c>
      <c r="Q322" s="263">
        <f t="shared" si="2901"/>
        <v>0</v>
      </c>
      <c r="R322" s="474">
        <v>0</v>
      </c>
      <c r="S322" s="263">
        <f t="shared" si="2902"/>
        <v>0</v>
      </c>
      <c r="T322" s="474">
        <v>0</v>
      </c>
      <c r="U322" s="263">
        <f t="shared" si="2903"/>
        <v>0</v>
      </c>
      <c r="V322" s="474">
        <v>0</v>
      </c>
      <c r="W322" s="263">
        <f t="shared" si="2904"/>
        <v>0</v>
      </c>
      <c r="X322" s="474">
        <v>0</v>
      </c>
      <c r="Y322" s="263">
        <f t="shared" si="2905"/>
        <v>0</v>
      </c>
      <c r="Z322" s="474">
        <v>0</v>
      </c>
      <c r="AA322" s="263">
        <f t="shared" si="2906"/>
        <v>0</v>
      </c>
      <c r="AB322" s="474"/>
      <c r="AC322" s="263">
        <f t="shared" si="2907"/>
        <v>0</v>
      </c>
      <c r="AD322" s="474"/>
      <c r="AE322" s="263">
        <f t="shared" si="2908"/>
        <v>0</v>
      </c>
      <c r="AF322" s="474"/>
      <c r="AG322" s="263">
        <f t="shared" si="2909"/>
        <v>0</v>
      </c>
      <c r="AH322" s="474"/>
      <c r="AI322" s="263">
        <f t="shared" si="2910"/>
        <v>0</v>
      </c>
      <c r="AJ322" s="474">
        <v>0</v>
      </c>
      <c r="AK322" s="263">
        <f t="shared" si="2911"/>
        <v>0</v>
      </c>
      <c r="AL322" s="474">
        <v>0</v>
      </c>
      <c r="AM322" s="263">
        <f t="shared" si="2912"/>
        <v>0</v>
      </c>
      <c r="AN322" s="474">
        <v>0</v>
      </c>
      <c r="AO322" s="263">
        <f t="shared" si="2913"/>
        <v>0</v>
      </c>
      <c r="AP322" s="474">
        <v>0</v>
      </c>
      <c r="AQ322" s="263">
        <f t="shared" si="2914"/>
        <v>0</v>
      </c>
      <c r="AR322" s="474">
        <v>0</v>
      </c>
      <c r="AS322" s="263">
        <f t="shared" si="2915"/>
        <v>0</v>
      </c>
      <c r="AT322" s="474">
        <v>0</v>
      </c>
      <c r="AU322" s="263">
        <f t="shared" si="2916"/>
        <v>0</v>
      </c>
      <c r="AV322" s="474">
        <v>0</v>
      </c>
      <c r="AW322" s="263">
        <f t="shared" si="2917"/>
        <v>0</v>
      </c>
      <c r="AX322" s="474">
        <v>0</v>
      </c>
      <c r="AY322" s="263">
        <f t="shared" si="2918"/>
        <v>0</v>
      </c>
      <c r="AZ322" s="474">
        <v>0</v>
      </c>
      <c r="BA322" s="263">
        <f t="shared" si="2919"/>
        <v>0</v>
      </c>
      <c r="BB322" s="474">
        <v>0</v>
      </c>
      <c r="BC322" s="263">
        <f t="shared" si="2920"/>
        <v>0</v>
      </c>
      <c r="BD322" s="474">
        <v>0</v>
      </c>
      <c r="BE322" s="263">
        <f t="shared" si="2921"/>
        <v>0</v>
      </c>
      <c r="BF322" s="474">
        <v>0</v>
      </c>
      <c r="BG322" s="263">
        <f t="shared" si="2922"/>
        <v>0</v>
      </c>
      <c r="BH322" s="474">
        <v>0</v>
      </c>
      <c r="BI322" s="263">
        <f t="shared" si="2923"/>
        <v>0</v>
      </c>
      <c r="BJ322" s="474">
        <v>0</v>
      </c>
      <c r="BK322" s="263">
        <f t="shared" si="2924"/>
        <v>0</v>
      </c>
      <c r="BL322" s="474">
        <v>0</v>
      </c>
      <c r="BM322" s="263">
        <f t="shared" si="2925"/>
        <v>0</v>
      </c>
      <c r="BN322" s="474">
        <v>0</v>
      </c>
      <c r="BO322" s="263">
        <f t="shared" si="2926"/>
        <v>0</v>
      </c>
      <c r="BP322" s="474">
        <v>0</v>
      </c>
      <c r="BQ322" s="476">
        <f t="shared" si="2927"/>
        <v>0</v>
      </c>
      <c r="BR322" s="295">
        <f t="shared" si="2383"/>
        <v>0</v>
      </c>
    </row>
    <row r="323" spans="2:70" ht="18" hidden="1" customHeight="1" outlineLevel="2" thickTop="1" thickBot="1">
      <c r="B323" s="208" t="s">
        <v>695</v>
      </c>
      <c r="C323" s="260" t="str">
        <f>IF(VLOOKUP(B323,'Orçamento Detalhado'!$A$11:$I$529,4,)="","",(VLOOKUP(B323,'Orçamento Detalhado'!$A$11:$I$529,4,)))</f>
        <v/>
      </c>
      <c r="D323" s="261" t="str">
        <f>IF(B323="","",VLOOKUP($B323,'Orçamento Detalhado'!$A$11:$J$529,10,))</f>
        <v/>
      </c>
      <c r="E323" s="262">
        <f t="shared" si="2768"/>
        <v>0</v>
      </c>
      <c r="F323" s="478">
        <v>319</v>
      </c>
      <c r="G323" s="263">
        <f t="shared" ref="G323" si="2928">IFERROR($D323*H323,0)</f>
        <v>0</v>
      </c>
      <c r="H323" s="264"/>
      <c r="I323" s="263">
        <f t="shared" ref="I323" si="2929">IFERROR($D323*J323,0)</f>
        <v>0</v>
      </c>
      <c r="J323" s="474"/>
      <c r="K323" s="263">
        <f t="shared" ref="K323" si="2930">IFERROR($D323*L323,0)</f>
        <v>0</v>
      </c>
      <c r="L323" s="474">
        <v>0</v>
      </c>
      <c r="M323" s="263">
        <f t="shared" ref="M323" si="2931">IFERROR($D323*N323,0)</f>
        <v>0</v>
      </c>
      <c r="N323" s="474">
        <v>0</v>
      </c>
      <c r="O323" s="263">
        <f t="shared" ref="O323" si="2932">IFERROR($D323*P323,0)</f>
        <v>0</v>
      </c>
      <c r="P323" s="474">
        <v>0</v>
      </c>
      <c r="Q323" s="263">
        <f t="shared" ref="Q323" si="2933">IFERROR($D323*R323,0)</f>
        <v>0</v>
      </c>
      <c r="R323" s="474">
        <v>0</v>
      </c>
      <c r="S323" s="263">
        <f t="shared" ref="S323" si="2934">IFERROR($D323*T323,0)</f>
        <v>0</v>
      </c>
      <c r="T323" s="474">
        <v>0</v>
      </c>
      <c r="U323" s="263">
        <f t="shared" ref="U323" si="2935">IFERROR($D323*V323,0)</f>
        <v>0</v>
      </c>
      <c r="V323" s="474">
        <v>0</v>
      </c>
      <c r="W323" s="263">
        <f t="shared" ref="W323" si="2936">IFERROR($D323*X323,0)</f>
        <v>0</v>
      </c>
      <c r="X323" s="474">
        <v>0</v>
      </c>
      <c r="Y323" s="263">
        <f t="shared" ref="Y323" si="2937">IFERROR($D323*Z323,0)</f>
        <v>0</v>
      </c>
      <c r="Z323" s="474">
        <v>0</v>
      </c>
      <c r="AA323" s="263">
        <f t="shared" ref="AA323" si="2938">IFERROR($D323*AB323,0)</f>
        <v>0</v>
      </c>
      <c r="AB323" s="474"/>
      <c r="AC323" s="263">
        <f t="shared" ref="AC323" si="2939">IFERROR($D323*AD323,0)</f>
        <v>0</v>
      </c>
      <c r="AD323" s="474"/>
      <c r="AE323" s="263">
        <f t="shared" ref="AE323" si="2940">IFERROR($D323*AF323,0)</f>
        <v>0</v>
      </c>
      <c r="AF323" s="474"/>
      <c r="AG323" s="263">
        <f t="shared" ref="AG323" si="2941">IFERROR($D323*AH323,0)</f>
        <v>0</v>
      </c>
      <c r="AH323" s="474"/>
      <c r="AI323" s="263">
        <f t="shared" ref="AI323" si="2942">IFERROR($D323*AJ323,0)</f>
        <v>0</v>
      </c>
      <c r="AJ323" s="474">
        <v>0</v>
      </c>
      <c r="AK323" s="263">
        <f t="shared" ref="AK323" si="2943">IFERROR($D323*AL323,0)</f>
        <v>0</v>
      </c>
      <c r="AL323" s="474">
        <v>0</v>
      </c>
      <c r="AM323" s="263">
        <f t="shared" ref="AM323" si="2944">IFERROR($D323*AN323,0)</f>
        <v>0</v>
      </c>
      <c r="AN323" s="474">
        <v>0</v>
      </c>
      <c r="AO323" s="263">
        <f t="shared" ref="AO323" si="2945">IFERROR($D323*AP323,0)</f>
        <v>0</v>
      </c>
      <c r="AP323" s="474">
        <v>0</v>
      </c>
      <c r="AQ323" s="263">
        <f t="shared" ref="AQ323" si="2946">IFERROR($D323*AR323,0)</f>
        <v>0</v>
      </c>
      <c r="AR323" s="474">
        <v>0</v>
      </c>
      <c r="AS323" s="263">
        <f t="shared" ref="AS323" si="2947">IFERROR($D323*AT323,0)</f>
        <v>0</v>
      </c>
      <c r="AT323" s="474">
        <v>0</v>
      </c>
      <c r="AU323" s="263">
        <f t="shared" ref="AU323" si="2948">IFERROR($D323*AV323,0)</f>
        <v>0</v>
      </c>
      <c r="AV323" s="474">
        <v>0</v>
      </c>
      <c r="AW323" s="263">
        <f t="shared" ref="AW323" si="2949">IFERROR($D323*AX323,0)</f>
        <v>0</v>
      </c>
      <c r="AX323" s="474">
        <v>0</v>
      </c>
      <c r="AY323" s="263">
        <f t="shared" ref="AY323" si="2950">IFERROR($D323*AZ323,0)</f>
        <v>0</v>
      </c>
      <c r="AZ323" s="474">
        <v>0</v>
      </c>
      <c r="BA323" s="263">
        <f t="shared" ref="BA323" si="2951">IFERROR($D323*BB323,0)</f>
        <v>0</v>
      </c>
      <c r="BB323" s="474">
        <v>0</v>
      </c>
      <c r="BC323" s="263">
        <f t="shared" ref="BC323" si="2952">IFERROR($D323*BD323,0)</f>
        <v>0</v>
      </c>
      <c r="BD323" s="474">
        <v>0</v>
      </c>
      <c r="BE323" s="263">
        <f t="shared" ref="BE323" si="2953">IFERROR($D323*BF323,0)</f>
        <v>0</v>
      </c>
      <c r="BF323" s="474">
        <v>0</v>
      </c>
      <c r="BG323" s="263">
        <f t="shared" ref="BG323" si="2954">IFERROR($D323*BH323,0)</f>
        <v>0</v>
      </c>
      <c r="BH323" s="474">
        <v>0</v>
      </c>
      <c r="BI323" s="263">
        <f t="shared" ref="BI323" si="2955">IFERROR($D323*BJ323,0)</f>
        <v>0</v>
      </c>
      <c r="BJ323" s="474">
        <v>0</v>
      </c>
      <c r="BK323" s="263">
        <f t="shared" ref="BK323" si="2956">IFERROR($D323*BL323,0)</f>
        <v>0</v>
      </c>
      <c r="BL323" s="474">
        <v>0</v>
      </c>
      <c r="BM323" s="263">
        <f t="shared" ref="BM323" si="2957">IFERROR($D323*BN323,0)</f>
        <v>0</v>
      </c>
      <c r="BN323" s="474">
        <v>0</v>
      </c>
      <c r="BO323" s="263">
        <f t="shared" ref="BO323" si="2958">IFERROR($D323*BP323,0)</f>
        <v>0</v>
      </c>
      <c r="BP323" s="474">
        <v>0</v>
      </c>
      <c r="BQ323" s="476">
        <f t="shared" ref="BQ323" si="2959">SUM(BN323,BL323,BJ323,BH323,BF323,BD323,BB323,AZ323,AX323,AV323,AT323,AR323,AP323,AN323,AL323,AJ323,AH323,AF323,AD323,AB323,Z323,X323,V323,T323,R323,P323,N323,L323,J323,H323,BP323)</f>
        <v>0</v>
      </c>
      <c r="BR323" s="295">
        <f t="shared" si="2383"/>
        <v>0</v>
      </c>
    </row>
    <row r="324" spans="2:70" ht="18" hidden="1" customHeight="1" outlineLevel="1" thickTop="1" thickBot="1">
      <c r="B324" s="246" t="s">
        <v>129</v>
      </c>
      <c r="C324" s="266" t="str">
        <f>IF(B324="","",VLOOKUP(B324,'Orçamento Detalhado'!$A$11:$I$529,4,))</f>
        <v>LOUÇAS E METAIS</v>
      </c>
      <c r="D324" s="249">
        <f>SUM(D325:D343)</f>
        <v>0</v>
      </c>
      <c r="E324" s="250">
        <f t="shared" si="2768"/>
        <v>0</v>
      </c>
      <c r="F324" s="478">
        <v>320</v>
      </c>
      <c r="G324" s="249">
        <f>SUM(G325:G343)</f>
        <v>0</v>
      </c>
      <c r="H324" s="252">
        <f>IFERROR(G324/$D324,0)</f>
        <v>0</v>
      </c>
      <c r="I324" s="251">
        <f>SUM(I325:I343)</f>
        <v>0</v>
      </c>
      <c r="J324" s="473">
        <f>IFERROR(I324/$D324,0)</f>
        <v>0</v>
      </c>
      <c r="K324" s="251">
        <f>SUM(K325:K343)</f>
        <v>0</v>
      </c>
      <c r="L324" s="473">
        <f>IFERROR(K324/$D324,0)</f>
        <v>0</v>
      </c>
      <c r="M324" s="251">
        <f>SUM(M325:M343)</f>
        <v>0</v>
      </c>
      <c r="N324" s="473">
        <f>IFERROR(M324/$D324,0)</f>
        <v>0</v>
      </c>
      <c r="O324" s="251">
        <f>SUM(O325:O343)</f>
        <v>0</v>
      </c>
      <c r="P324" s="473">
        <f>IFERROR(O324/$D324,0)</f>
        <v>0</v>
      </c>
      <c r="Q324" s="251">
        <f>SUM(Q325:Q343)</f>
        <v>0</v>
      </c>
      <c r="R324" s="473">
        <f>IFERROR(Q324/$D324,0)</f>
        <v>0</v>
      </c>
      <c r="S324" s="251">
        <f>SUM(S325:S343)</f>
        <v>0</v>
      </c>
      <c r="T324" s="473">
        <f>IFERROR(S324/$D324,0)</f>
        <v>0</v>
      </c>
      <c r="U324" s="251">
        <f>SUM(U325:U343)</f>
        <v>0</v>
      </c>
      <c r="V324" s="473">
        <f>IFERROR(U324/$D324,0)</f>
        <v>0</v>
      </c>
      <c r="W324" s="251">
        <f>SUM(W325:W343)</f>
        <v>0</v>
      </c>
      <c r="X324" s="473">
        <f>IFERROR(W324/$D324,0)</f>
        <v>0</v>
      </c>
      <c r="Y324" s="251">
        <f>SUM(Y325:Y343)</f>
        <v>0</v>
      </c>
      <c r="Z324" s="473">
        <f>IFERROR(Y324/$D324,0)</f>
        <v>0</v>
      </c>
      <c r="AA324" s="251">
        <f>SUM(AA325:AA343)</f>
        <v>0</v>
      </c>
      <c r="AB324" s="473">
        <f>IFERROR(AA324/$D324,0)</f>
        <v>0</v>
      </c>
      <c r="AC324" s="251">
        <f>SUM(AC325:AC343)</f>
        <v>0</v>
      </c>
      <c r="AD324" s="473">
        <f>IFERROR(AC324/$D324,0)</f>
        <v>0</v>
      </c>
      <c r="AE324" s="251">
        <f>SUM(AE325:AE343)</f>
        <v>0</v>
      </c>
      <c r="AF324" s="473">
        <f>IFERROR(AE324/$D324,0)</f>
        <v>0</v>
      </c>
      <c r="AG324" s="251">
        <f>SUM(AG325:AG343)</f>
        <v>0</v>
      </c>
      <c r="AH324" s="473">
        <f>IFERROR(AG324/$D324,0)</f>
        <v>0</v>
      </c>
      <c r="AI324" s="251">
        <f>SUM(AI325:AI343)</f>
        <v>0</v>
      </c>
      <c r="AJ324" s="473">
        <f>IFERROR(AI324/$D324,0)</f>
        <v>0</v>
      </c>
      <c r="AK324" s="251">
        <f>SUM(AK325:AK343)</f>
        <v>0</v>
      </c>
      <c r="AL324" s="473">
        <f>IFERROR(AK324/$D324,0)</f>
        <v>0</v>
      </c>
      <c r="AM324" s="251">
        <f>SUM(AM325:AM343)</f>
        <v>0</v>
      </c>
      <c r="AN324" s="473">
        <f>IFERROR(AM324/$D324,0)</f>
        <v>0</v>
      </c>
      <c r="AO324" s="251">
        <f>SUM(AO325:AO343)</f>
        <v>0</v>
      </c>
      <c r="AP324" s="473">
        <f>IFERROR(AO324/$D324,0)</f>
        <v>0</v>
      </c>
      <c r="AQ324" s="251">
        <f>SUM(AQ325:AQ343)</f>
        <v>0</v>
      </c>
      <c r="AR324" s="473">
        <f t="shared" ref="AR324" si="2960">IFERROR(AQ324/$D324,0)</f>
        <v>0</v>
      </c>
      <c r="AS324" s="251">
        <f>SUM(AS325:AS343)</f>
        <v>0</v>
      </c>
      <c r="AT324" s="473">
        <f t="shared" ref="AT324" si="2961">IFERROR(AS324/$D324,0)</f>
        <v>0</v>
      </c>
      <c r="AU324" s="251">
        <f>SUM(AU325:AU343)</f>
        <v>0</v>
      </c>
      <c r="AV324" s="473">
        <f t="shared" ref="AV324" si="2962">IFERROR(AU324/$D324,0)</f>
        <v>0</v>
      </c>
      <c r="AW324" s="251">
        <f>SUM(AW325:AW343)</f>
        <v>0</v>
      </c>
      <c r="AX324" s="473">
        <f t="shared" ref="AX324" si="2963">IFERROR(AW324/$D324,0)</f>
        <v>0</v>
      </c>
      <c r="AY324" s="251">
        <f>SUM(AY325:AY343)</f>
        <v>0</v>
      </c>
      <c r="AZ324" s="473">
        <f t="shared" ref="AZ324" si="2964">IFERROR(AY324/$D324,0)</f>
        <v>0</v>
      </c>
      <c r="BA324" s="251">
        <f>SUM(BA325:BA343)</f>
        <v>0</v>
      </c>
      <c r="BB324" s="473">
        <f t="shared" ref="BB324" si="2965">IFERROR(BA324/$D324,0)</f>
        <v>0</v>
      </c>
      <c r="BC324" s="251">
        <f>SUM(BC325:BC343)</f>
        <v>0</v>
      </c>
      <c r="BD324" s="473">
        <f t="shared" ref="BD324" si="2966">IFERROR(BC324/$D324,0)</f>
        <v>0</v>
      </c>
      <c r="BE324" s="251">
        <f>SUM(BE325:BE343)</f>
        <v>0</v>
      </c>
      <c r="BF324" s="473">
        <f t="shared" ref="BF324" si="2967">IFERROR(BE324/$D324,0)</f>
        <v>0</v>
      </c>
      <c r="BG324" s="251">
        <f>SUM(BG325:BG343)</f>
        <v>0</v>
      </c>
      <c r="BH324" s="473">
        <f t="shared" ref="BH324" si="2968">IFERROR(BG324/$D324,0)</f>
        <v>0</v>
      </c>
      <c r="BI324" s="251">
        <f>SUM(BI325:BI343)</f>
        <v>0</v>
      </c>
      <c r="BJ324" s="473">
        <f t="shared" ref="BJ324" si="2969">IFERROR(BI324/$D324,0)</f>
        <v>0</v>
      </c>
      <c r="BK324" s="251">
        <f>SUM(BK325:BK343)</f>
        <v>0</v>
      </c>
      <c r="BL324" s="473">
        <f t="shared" ref="BL324" si="2970">IFERROR(BK324/$D324,0)</f>
        <v>0</v>
      </c>
      <c r="BM324" s="251">
        <f>SUM(BM325:BM343)</f>
        <v>0</v>
      </c>
      <c r="BN324" s="473">
        <f t="shared" ref="BN324" si="2971">IFERROR(BM324/$D324,0)</f>
        <v>0</v>
      </c>
      <c r="BO324" s="251">
        <f>SUM(BO325:BO343)</f>
        <v>0</v>
      </c>
      <c r="BP324" s="473">
        <f t="shared" ref="BP324" si="2972">IFERROR(BO324/$D324,0)</f>
        <v>0</v>
      </c>
      <c r="BQ324" s="476">
        <f t="shared" si="2382"/>
        <v>0</v>
      </c>
      <c r="BR324" s="295">
        <f t="shared" si="2383"/>
        <v>0</v>
      </c>
    </row>
    <row r="325" spans="2:70" ht="18" hidden="1" customHeight="1" outlineLevel="2" thickTop="1" thickBot="1">
      <c r="B325" s="208" t="s">
        <v>697</v>
      </c>
      <c r="C325" s="260" t="str">
        <f>IF(VLOOKUP(B325,'Orçamento Detalhado'!$A$11:$I$529,4,)="","",(VLOOKUP(B325,'Orçamento Detalhado'!$A$11:$I$529,4,)))</f>
        <v>Lavatório</v>
      </c>
      <c r="D325" s="261" t="str">
        <f>IF(B325="","",VLOOKUP($B325,'Orçamento Detalhado'!$A$11:$J$529,10,))</f>
        <v/>
      </c>
      <c r="E325" s="262">
        <f t="shared" si="2768"/>
        <v>0</v>
      </c>
      <c r="F325" s="478">
        <v>321</v>
      </c>
      <c r="G325" s="263">
        <f t="shared" si="2385"/>
        <v>0</v>
      </c>
      <c r="H325" s="264"/>
      <c r="I325" s="263">
        <f t="shared" ref="I325:I339" si="2973">IFERROR($D325*J325,0)</f>
        <v>0</v>
      </c>
      <c r="J325" s="474"/>
      <c r="K325" s="263">
        <f t="shared" ref="K325:K339" si="2974">IFERROR($D325*L325,0)</f>
        <v>0</v>
      </c>
      <c r="L325" s="474">
        <v>0</v>
      </c>
      <c r="M325" s="263">
        <f t="shared" ref="M325:M339" si="2975">IFERROR($D325*N325,0)</f>
        <v>0</v>
      </c>
      <c r="N325" s="474">
        <v>0</v>
      </c>
      <c r="O325" s="263">
        <f t="shared" ref="O325:O339" si="2976">IFERROR($D325*P325,0)</f>
        <v>0</v>
      </c>
      <c r="P325" s="474">
        <v>0</v>
      </c>
      <c r="Q325" s="263">
        <f t="shared" ref="Q325:Q339" si="2977">IFERROR($D325*R325,0)</f>
        <v>0</v>
      </c>
      <c r="R325" s="474">
        <v>0</v>
      </c>
      <c r="S325" s="263">
        <f t="shared" ref="S325:S339" si="2978">IFERROR($D325*T325,0)</f>
        <v>0</v>
      </c>
      <c r="T325" s="474">
        <v>0</v>
      </c>
      <c r="U325" s="263">
        <f t="shared" ref="U325:U339" si="2979">IFERROR($D325*V325,0)</f>
        <v>0</v>
      </c>
      <c r="V325" s="474">
        <v>0</v>
      </c>
      <c r="W325" s="263">
        <f t="shared" ref="W325:W339" si="2980">IFERROR($D325*X325,0)</f>
        <v>0</v>
      </c>
      <c r="X325" s="474">
        <v>0</v>
      </c>
      <c r="Y325" s="263">
        <f t="shared" ref="Y325:Y339" si="2981">IFERROR($D325*Z325,0)</f>
        <v>0</v>
      </c>
      <c r="Z325" s="474">
        <v>0</v>
      </c>
      <c r="AA325" s="263">
        <f t="shared" ref="AA325:AA339" si="2982">IFERROR($D325*AB325,0)</f>
        <v>0</v>
      </c>
      <c r="AB325" s="474"/>
      <c r="AC325" s="263">
        <f t="shared" ref="AC325:AC339" si="2983">IFERROR($D325*AD325,0)</f>
        <v>0</v>
      </c>
      <c r="AD325" s="474"/>
      <c r="AE325" s="263">
        <f t="shared" ref="AE325:AE339" si="2984">IFERROR($D325*AF325,0)</f>
        <v>0</v>
      </c>
      <c r="AF325" s="474"/>
      <c r="AG325" s="263">
        <f t="shared" ref="AG325:AG339" si="2985">IFERROR($D325*AH325,0)</f>
        <v>0</v>
      </c>
      <c r="AH325" s="474"/>
      <c r="AI325" s="263">
        <f t="shared" ref="AI325:AI339" si="2986">IFERROR($D325*AJ325,0)</f>
        <v>0</v>
      </c>
      <c r="AJ325" s="474">
        <v>0</v>
      </c>
      <c r="AK325" s="263">
        <f t="shared" ref="AK325:AK339" si="2987">IFERROR($D325*AL325,0)</f>
        <v>0</v>
      </c>
      <c r="AL325" s="474">
        <v>0</v>
      </c>
      <c r="AM325" s="263">
        <f t="shared" ref="AM325:AM339" si="2988">IFERROR($D325*AN325,0)</f>
        <v>0</v>
      </c>
      <c r="AN325" s="474">
        <v>0</v>
      </c>
      <c r="AO325" s="263">
        <f t="shared" ref="AO325:AO339" si="2989">IFERROR($D325*AP325,0)</f>
        <v>0</v>
      </c>
      <c r="AP325" s="474">
        <v>0</v>
      </c>
      <c r="AQ325" s="263">
        <f t="shared" ref="AQ325:AQ339" si="2990">IFERROR($D325*AR325,0)</f>
        <v>0</v>
      </c>
      <c r="AR325" s="474">
        <v>0</v>
      </c>
      <c r="AS325" s="263">
        <f t="shared" ref="AS325:AS339" si="2991">IFERROR($D325*AT325,0)</f>
        <v>0</v>
      </c>
      <c r="AT325" s="474">
        <v>0</v>
      </c>
      <c r="AU325" s="263">
        <f t="shared" ref="AU325:AU339" si="2992">IFERROR($D325*AV325,0)</f>
        <v>0</v>
      </c>
      <c r="AV325" s="474">
        <v>0</v>
      </c>
      <c r="AW325" s="263">
        <f t="shared" ref="AW325:AW339" si="2993">IFERROR($D325*AX325,0)</f>
        <v>0</v>
      </c>
      <c r="AX325" s="474">
        <v>0</v>
      </c>
      <c r="AY325" s="263">
        <f t="shared" ref="AY325:AY339" si="2994">IFERROR($D325*AZ325,0)</f>
        <v>0</v>
      </c>
      <c r="AZ325" s="474">
        <v>0</v>
      </c>
      <c r="BA325" s="263">
        <f t="shared" ref="BA325:BA339" si="2995">IFERROR($D325*BB325,0)</f>
        <v>0</v>
      </c>
      <c r="BB325" s="474">
        <v>0</v>
      </c>
      <c r="BC325" s="263">
        <f t="shared" ref="BC325:BC339" si="2996">IFERROR($D325*BD325,0)</f>
        <v>0</v>
      </c>
      <c r="BD325" s="474">
        <v>0</v>
      </c>
      <c r="BE325" s="263">
        <f t="shared" ref="BE325:BE339" si="2997">IFERROR($D325*BF325,0)</f>
        <v>0</v>
      </c>
      <c r="BF325" s="474">
        <v>0</v>
      </c>
      <c r="BG325" s="263">
        <f t="shared" ref="BG325:BG339" si="2998">IFERROR($D325*BH325,0)</f>
        <v>0</v>
      </c>
      <c r="BH325" s="474">
        <v>0</v>
      </c>
      <c r="BI325" s="263">
        <f t="shared" ref="BI325:BI339" si="2999">IFERROR($D325*BJ325,0)</f>
        <v>0</v>
      </c>
      <c r="BJ325" s="474">
        <v>0</v>
      </c>
      <c r="BK325" s="263">
        <f t="shared" ref="BK325:BK339" si="3000">IFERROR($D325*BL325,0)</f>
        <v>0</v>
      </c>
      <c r="BL325" s="474">
        <v>0</v>
      </c>
      <c r="BM325" s="263">
        <f t="shared" ref="BM325:BM339" si="3001">IFERROR($D325*BN325,0)</f>
        <v>0</v>
      </c>
      <c r="BN325" s="474">
        <v>0</v>
      </c>
      <c r="BO325" s="263">
        <f t="shared" ref="BO325:BO339" si="3002">IFERROR($D325*BP325,0)</f>
        <v>0</v>
      </c>
      <c r="BP325" s="474">
        <v>0</v>
      </c>
      <c r="BQ325" s="476">
        <f t="shared" si="2382"/>
        <v>0</v>
      </c>
      <c r="BR325" s="295">
        <f t="shared" si="2383"/>
        <v>0</v>
      </c>
    </row>
    <row r="326" spans="2:70" ht="18" hidden="1" customHeight="1" outlineLevel="2" thickTop="1" thickBot="1">
      <c r="B326" s="208" t="s">
        <v>700</v>
      </c>
      <c r="C326" s="260" t="str">
        <f>IF(VLOOKUP(B326,'Orçamento Detalhado'!$A$11:$I$529,4,)="","",(VLOOKUP(B326,'Orçamento Detalhado'!$A$11:$I$529,4,)))</f>
        <v>Lavatório  - PNE</v>
      </c>
      <c r="D326" s="261" t="str">
        <f>IF(B326="","",VLOOKUP($B326,'Orçamento Detalhado'!$A$11:$J$529,10,))</f>
        <v/>
      </c>
      <c r="E326" s="262">
        <f t="shared" si="2768"/>
        <v>0</v>
      </c>
      <c r="F326" s="478">
        <v>322</v>
      </c>
      <c r="G326" s="263">
        <f t="shared" si="2385"/>
        <v>0</v>
      </c>
      <c r="H326" s="264"/>
      <c r="I326" s="263">
        <f t="shared" si="2973"/>
        <v>0</v>
      </c>
      <c r="J326" s="474"/>
      <c r="K326" s="263">
        <f t="shared" si="2974"/>
        <v>0</v>
      </c>
      <c r="L326" s="474">
        <v>0</v>
      </c>
      <c r="M326" s="263">
        <f t="shared" si="2975"/>
        <v>0</v>
      </c>
      <c r="N326" s="474">
        <v>0</v>
      </c>
      <c r="O326" s="263">
        <f t="shared" si="2976"/>
        <v>0</v>
      </c>
      <c r="P326" s="474">
        <v>0</v>
      </c>
      <c r="Q326" s="263">
        <f t="shared" si="2977"/>
        <v>0</v>
      </c>
      <c r="R326" s="474">
        <v>0</v>
      </c>
      <c r="S326" s="263">
        <f t="shared" si="2978"/>
        <v>0</v>
      </c>
      <c r="T326" s="474">
        <v>0</v>
      </c>
      <c r="U326" s="263">
        <f t="shared" si="2979"/>
        <v>0</v>
      </c>
      <c r="V326" s="474">
        <v>0</v>
      </c>
      <c r="W326" s="263">
        <f t="shared" si="2980"/>
        <v>0</v>
      </c>
      <c r="X326" s="474">
        <v>0</v>
      </c>
      <c r="Y326" s="263">
        <f t="shared" si="2981"/>
        <v>0</v>
      </c>
      <c r="Z326" s="474">
        <v>0</v>
      </c>
      <c r="AA326" s="263">
        <f t="shared" si="2982"/>
        <v>0</v>
      </c>
      <c r="AB326" s="474"/>
      <c r="AC326" s="263">
        <f t="shared" si="2983"/>
        <v>0</v>
      </c>
      <c r="AD326" s="474"/>
      <c r="AE326" s="263">
        <f t="shared" si="2984"/>
        <v>0</v>
      </c>
      <c r="AF326" s="474"/>
      <c r="AG326" s="263">
        <f t="shared" si="2985"/>
        <v>0</v>
      </c>
      <c r="AH326" s="474"/>
      <c r="AI326" s="263">
        <f t="shared" si="2986"/>
        <v>0</v>
      </c>
      <c r="AJ326" s="474">
        <v>0</v>
      </c>
      <c r="AK326" s="263">
        <f t="shared" si="2987"/>
        <v>0</v>
      </c>
      <c r="AL326" s="474">
        <v>0</v>
      </c>
      <c r="AM326" s="263">
        <f t="shared" si="2988"/>
        <v>0</v>
      </c>
      <c r="AN326" s="474">
        <v>0</v>
      </c>
      <c r="AO326" s="263">
        <f t="shared" si="2989"/>
        <v>0</v>
      </c>
      <c r="AP326" s="474">
        <v>0</v>
      </c>
      <c r="AQ326" s="263">
        <f t="shared" si="2990"/>
        <v>0</v>
      </c>
      <c r="AR326" s="474">
        <v>0</v>
      </c>
      <c r="AS326" s="263">
        <f t="shared" si="2991"/>
        <v>0</v>
      </c>
      <c r="AT326" s="474">
        <v>0</v>
      </c>
      <c r="AU326" s="263">
        <f t="shared" si="2992"/>
        <v>0</v>
      </c>
      <c r="AV326" s="474">
        <v>0</v>
      </c>
      <c r="AW326" s="263">
        <f t="shared" si="2993"/>
        <v>0</v>
      </c>
      <c r="AX326" s="474">
        <v>0</v>
      </c>
      <c r="AY326" s="263">
        <f t="shared" si="2994"/>
        <v>0</v>
      </c>
      <c r="AZ326" s="474">
        <v>0</v>
      </c>
      <c r="BA326" s="263">
        <f t="shared" si="2995"/>
        <v>0</v>
      </c>
      <c r="BB326" s="474">
        <v>0</v>
      </c>
      <c r="BC326" s="263">
        <f t="shared" si="2996"/>
        <v>0</v>
      </c>
      <c r="BD326" s="474">
        <v>0</v>
      </c>
      <c r="BE326" s="263">
        <f t="shared" si="2997"/>
        <v>0</v>
      </c>
      <c r="BF326" s="474">
        <v>0</v>
      </c>
      <c r="BG326" s="263">
        <f t="shared" si="2998"/>
        <v>0</v>
      </c>
      <c r="BH326" s="474">
        <v>0</v>
      </c>
      <c r="BI326" s="263">
        <f t="shared" si="2999"/>
        <v>0</v>
      </c>
      <c r="BJ326" s="474">
        <v>0</v>
      </c>
      <c r="BK326" s="263">
        <f t="shared" si="3000"/>
        <v>0</v>
      </c>
      <c r="BL326" s="474">
        <v>0</v>
      </c>
      <c r="BM326" s="263">
        <f t="shared" si="3001"/>
        <v>0</v>
      </c>
      <c r="BN326" s="474">
        <v>0</v>
      </c>
      <c r="BO326" s="263">
        <f t="shared" si="3002"/>
        <v>0</v>
      </c>
      <c r="BP326" s="474">
        <v>0</v>
      </c>
      <c r="BQ326" s="476">
        <f t="shared" si="2382"/>
        <v>0</v>
      </c>
      <c r="BR326" s="295">
        <f t="shared" si="2383"/>
        <v>0</v>
      </c>
    </row>
    <row r="327" spans="2:70" ht="18" hidden="1" customHeight="1" outlineLevel="2" thickTop="1" thickBot="1">
      <c r="B327" s="208" t="s">
        <v>702</v>
      </c>
      <c r="C327" s="260" t="str">
        <f>IF(VLOOKUP(B327,'Orçamento Detalhado'!$A$11:$I$529,4,)="","",(VLOOKUP(B327,'Orçamento Detalhado'!$A$11:$I$529,4,)))</f>
        <v>Bacia sanitária e caixa acoplada pcd</v>
      </c>
      <c r="D327" s="261" t="str">
        <f>IF(B327="","",VLOOKUP($B327,'Orçamento Detalhado'!$A$11:$J$529,10,))</f>
        <v/>
      </c>
      <c r="E327" s="262">
        <f t="shared" si="2768"/>
        <v>0</v>
      </c>
      <c r="F327" s="478">
        <v>323</v>
      </c>
      <c r="G327" s="263">
        <f t="shared" si="2385"/>
        <v>0</v>
      </c>
      <c r="H327" s="264"/>
      <c r="I327" s="263">
        <f t="shared" si="2973"/>
        <v>0</v>
      </c>
      <c r="J327" s="474"/>
      <c r="K327" s="263">
        <f t="shared" si="2974"/>
        <v>0</v>
      </c>
      <c r="L327" s="474">
        <v>0</v>
      </c>
      <c r="M327" s="263">
        <f t="shared" si="2975"/>
        <v>0</v>
      </c>
      <c r="N327" s="474">
        <v>0</v>
      </c>
      <c r="O327" s="263">
        <f t="shared" si="2976"/>
        <v>0</v>
      </c>
      <c r="P327" s="474">
        <v>0</v>
      </c>
      <c r="Q327" s="263">
        <f t="shared" si="2977"/>
        <v>0</v>
      </c>
      <c r="R327" s="474">
        <v>0</v>
      </c>
      <c r="S327" s="263">
        <f t="shared" si="2978"/>
        <v>0</v>
      </c>
      <c r="T327" s="474">
        <v>0</v>
      </c>
      <c r="U327" s="263">
        <f t="shared" si="2979"/>
        <v>0</v>
      </c>
      <c r="V327" s="474">
        <v>0</v>
      </c>
      <c r="W327" s="263">
        <f t="shared" si="2980"/>
        <v>0</v>
      </c>
      <c r="X327" s="474">
        <v>0</v>
      </c>
      <c r="Y327" s="263">
        <f t="shared" si="2981"/>
        <v>0</v>
      </c>
      <c r="Z327" s="474">
        <v>0</v>
      </c>
      <c r="AA327" s="263">
        <f t="shared" si="2982"/>
        <v>0</v>
      </c>
      <c r="AB327" s="474"/>
      <c r="AC327" s="263">
        <f t="shared" si="2983"/>
        <v>0</v>
      </c>
      <c r="AD327" s="474"/>
      <c r="AE327" s="263">
        <f t="shared" si="2984"/>
        <v>0</v>
      </c>
      <c r="AF327" s="474"/>
      <c r="AG327" s="263">
        <f t="shared" si="2985"/>
        <v>0</v>
      </c>
      <c r="AH327" s="474"/>
      <c r="AI327" s="263">
        <f t="shared" si="2986"/>
        <v>0</v>
      </c>
      <c r="AJ327" s="474">
        <v>0</v>
      </c>
      <c r="AK327" s="263">
        <f t="shared" si="2987"/>
        <v>0</v>
      </c>
      <c r="AL327" s="474">
        <v>0</v>
      </c>
      <c r="AM327" s="263">
        <f t="shared" si="2988"/>
        <v>0</v>
      </c>
      <c r="AN327" s="474">
        <v>0</v>
      </c>
      <c r="AO327" s="263">
        <f t="shared" si="2989"/>
        <v>0</v>
      </c>
      <c r="AP327" s="474">
        <v>0</v>
      </c>
      <c r="AQ327" s="263">
        <f t="shared" si="2990"/>
        <v>0</v>
      </c>
      <c r="AR327" s="474">
        <v>0</v>
      </c>
      <c r="AS327" s="263">
        <f t="shared" si="2991"/>
        <v>0</v>
      </c>
      <c r="AT327" s="474">
        <v>0</v>
      </c>
      <c r="AU327" s="263">
        <f t="shared" si="2992"/>
        <v>0</v>
      </c>
      <c r="AV327" s="474">
        <v>0</v>
      </c>
      <c r="AW327" s="263">
        <f t="shared" si="2993"/>
        <v>0</v>
      </c>
      <c r="AX327" s="474">
        <v>0</v>
      </c>
      <c r="AY327" s="263">
        <f t="shared" si="2994"/>
        <v>0</v>
      </c>
      <c r="AZ327" s="474">
        <v>0</v>
      </c>
      <c r="BA327" s="263">
        <f t="shared" si="2995"/>
        <v>0</v>
      </c>
      <c r="BB327" s="474">
        <v>0</v>
      </c>
      <c r="BC327" s="263">
        <f t="shared" si="2996"/>
        <v>0</v>
      </c>
      <c r="BD327" s="474">
        <v>0</v>
      </c>
      <c r="BE327" s="263">
        <f t="shared" si="2997"/>
        <v>0</v>
      </c>
      <c r="BF327" s="474">
        <v>0</v>
      </c>
      <c r="BG327" s="263">
        <f t="shared" si="2998"/>
        <v>0</v>
      </c>
      <c r="BH327" s="474">
        <v>0</v>
      </c>
      <c r="BI327" s="263">
        <f t="shared" si="2999"/>
        <v>0</v>
      </c>
      <c r="BJ327" s="474">
        <v>0</v>
      </c>
      <c r="BK327" s="263">
        <f t="shared" si="3000"/>
        <v>0</v>
      </c>
      <c r="BL327" s="474">
        <v>0</v>
      </c>
      <c r="BM327" s="263">
        <f t="shared" si="3001"/>
        <v>0</v>
      </c>
      <c r="BN327" s="474">
        <v>0</v>
      </c>
      <c r="BO327" s="263">
        <f t="shared" si="3002"/>
        <v>0</v>
      </c>
      <c r="BP327" s="474">
        <v>0</v>
      </c>
      <c r="BQ327" s="476">
        <f t="shared" si="2382"/>
        <v>0</v>
      </c>
      <c r="BR327" s="295">
        <f t="shared" si="2383"/>
        <v>0</v>
      </c>
    </row>
    <row r="328" spans="2:70" ht="18" hidden="1" customHeight="1" outlineLevel="2" thickTop="1" thickBot="1">
      <c r="B328" s="208" t="s">
        <v>705</v>
      </c>
      <c r="C328" s="260" t="str">
        <f>IF(VLOOKUP(B328,'Orçamento Detalhado'!$A$11:$I$529,4,)="","",(VLOOKUP(B328,'Orçamento Detalhado'!$A$11:$I$529,4,)))</f>
        <v>Bacia sanitário comum com caixa acoplada</v>
      </c>
      <c r="D328" s="261" t="str">
        <f>IF(B328="","",VLOOKUP($B328,'Orçamento Detalhado'!$A$11:$J$529,10,))</f>
        <v/>
      </c>
      <c r="E328" s="262">
        <f t="shared" si="2768"/>
        <v>0</v>
      </c>
      <c r="F328" s="478">
        <v>324</v>
      </c>
      <c r="G328" s="263">
        <f t="shared" si="2385"/>
        <v>0</v>
      </c>
      <c r="H328" s="264"/>
      <c r="I328" s="263">
        <f t="shared" si="2973"/>
        <v>0</v>
      </c>
      <c r="J328" s="474"/>
      <c r="K328" s="263">
        <f t="shared" si="2974"/>
        <v>0</v>
      </c>
      <c r="L328" s="474">
        <v>0</v>
      </c>
      <c r="M328" s="263">
        <f t="shared" si="2975"/>
        <v>0</v>
      </c>
      <c r="N328" s="474">
        <v>0</v>
      </c>
      <c r="O328" s="263">
        <f t="shared" si="2976"/>
        <v>0</v>
      </c>
      <c r="P328" s="474">
        <v>0</v>
      </c>
      <c r="Q328" s="263">
        <f t="shared" si="2977"/>
        <v>0</v>
      </c>
      <c r="R328" s="474">
        <v>0</v>
      </c>
      <c r="S328" s="263">
        <f t="shared" si="2978"/>
        <v>0</v>
      </c>
      <c r="T328" s="474">
        <v>0</v>
      </c>
      <c r="U328" s="263">
        <f t="shared" si="2979"/>
        <v>0</v>
      </c>
      <c r="V328" s="474">
        <v>0</v>
      </c>
      <c r="W328" s="263">
        <f t="shared" si="2980"/>
        <v>0</v>
      </c>
      <c r="X328" s="474">
        <v>0</v>
      </c>
      <c r="Y328" s="263">
        <f t="shared" si="2981"/>
        <v>0</v>
      </c>
      <c r="Z328" s="474">
        <v>0</v>
      </c>
      <c r="AA328" s="263">
        <f t="shared" si="2982"/>
        <v>0</v>
      </c>
      <c r="AB328" s="474"/>
      <c r="AC328" s="263">
        <f t="shared" si="2983"/>
        <v>0</v>
      </c>
      <c r="AD328" s="474"/>
      <c r="AE328" s="263">
        <f t="shared" si="2984"/>
        <v>0</v>
      </c>
      <c r="AF328" s="474"/>
      <c r="AG328" s="263">
        <f t="shared" si="2985"/>
        <v>0</v>
      </c>
      <c r="AH328" s="474"/>
      <c r="AI328" s="263">
        <f t="shared" si="2986"/>
        <v>0</v>
      </c>
      <c r="AJ328" s="474">
        <v>0</v>
      </c>
      <c r="AK328" s="263">
        <f t="shared" si="2987"/>
        <v>0</v>
      </c>
      <c r="AL328" s="474">
        <v>0</v>
      </c>
      <c r="AM328" s="263">
        <f t="shared" si="2988"/>
        <v>0</v>
      </c>
      <c r="AN328" s="474">
        <v>0</v>
      </c>
      <c r="AO328" s="263">
        <f t="shared" si="2989"/>
        <v>0</v>
      </c>
      <c r="AP328" s="474">
        <v>0</v>
      </c>
      <c r="AQ328" s="263">
        <f t="shared" si="2990"/>
        <v>0</v>
      </c>
      <c r="AR328" s="474">
        <v>0</v>
      </c>
      <c r="AS328" s="263">
        <f t="shared" si="2991"/>
        <v>0</v>
      </c>
      <c r="AT328" s="474">
        <v>0</v>
      </c>
      <c r="AU328" s="263">
        <f t="shared" si="2992"/>
        <v>0</v>
      </c>
      <c r="AV328" s="474">
        <v>0</v>
      </c>
      <c r="AW328" s="263">
        <f t="shared" si="2993"/>
        <v>0</v>
      </c>
      <c r="AX328" s="474">
        <v>0</v>
      </c>
      <c r="AY328" s="263">
        <f t="shared" si="2994"/>
        <v>0</v>
      </c>
      <c r="AZ328" s="474">
        <v>0</v>
      </c>
      <c r="BA328" s="263">
        <f t="shared" si="2995"/>
        <v>0</v>
      </c>
      <c r="BB328" s="474">
        <v>0</v>
      </c>
      <c r="BC328" s="263">
        <f t="shared" si="2996"/>
        <v>0</v>
      </c>
      <c r="BD328" s="474">
        <v>0</v>
      </c>
      <c r="BE328" s="263">
        <f t="shared" si="2997"/>
        <v>0</v>
      </c>
      <c r="BF328" s="474">
        <v>0</v>
      </c>
      <c r="BG328" s="263">
        <f t="shared" si="2998"/>
        <v>0</v>
      </c>
      <c r="BH328" s="474">
        <v>0</v>
      </c>
      <c r="BI328" s="263">
        <f t="shared" si="2999"/>
        <v>0</v>
      </c>
      <c r="BJ328" s="474">
        <v>0</v>
      </c>
      <c r="BK328" s="263">
        <f t="shared" si="3000"/>
        <v>0</v>
      </c>
      <c r="BL328" s="474">
        <v>0</v>
      </c>
      <c r="BM328" s="263">
        <f t="shared" si="3001"/>
        <v>0</v>
      </c>
      <c r="BN328" s="474">
        <v>0</v>
      </c>
      <c r="BO328" s="263">
        <f t="shared" si="3002"/>
        <v>0</v>
      </c>
      <c r="BP328" s="474">
        <v>0</v>
      </c>
      <c r="BQ328" s="476">
        <f t="shared" si="2382"/>
        <v>0</v>
      </c>
      <c r="BR328" s="295">
        <f t="shared" si="2383"/>
        <v>0</v>
      </c>
    </row>
    <row r="329" spans="2:70" ht="18" hidden="1" customHeight="1" outlineLevel="2" thickTop="1" thickBot="1">
      <c r="B329" s="208" t="s">
        <v>707</v>
      </c>
      <c r="C329" s="260" t="str">
        <f>IF(VLOOKUP(B329,'Orçamento Detalhado'!$A$11:$I$529,4,)="","",(VLOOKUP(B329,'Orçamento Detalhado'!$A$11:$I$529,4,)))</f>
        <v xml:space="preserve">Barra de apoio PNE 80cm </v>
      </c>
      <c r="D329" s="261" t="str">
        <f>IF(B329="","",VLOOKUP($B329,'Orçamento Detalhado'!$A$11:$J$529,10,))</f>
        <v/>
      </c>
      <c r="E329" s="262">
        <f t="shared" si="2768"/>
        <v>0</v>
      </c>
      <c r="F329" s="478">
        <v>325</v>
      </c>
      <c r="G329" s="263">
        <f t="shared" si="2385"/>
        <v>0</v>
      </c>
      <c r="H329" s="264"/>
      <c r="I329" s="263">
        <f t="shared" si="2973"/>
        <v>0</v>
      </c>
      <c r="J329" s="474"/>
      <c r="K329" s="263">
        <f t="shared" si="2974"/>
        <v>0</v>
      </c>
      <c r="L329" s="474">
        <v>0</v>
      </c>
      <c r="M329" s="263">
        <f t="shared" si="2975"/>
        <v>0</v>
      </c>
      <c r="N329" s="474">
        <v>0</v>
      </c>
      <c r="O329" s="263">
        <f t="shared" si="2976"/>
        <v>0</v>
      </c>
      <c r="P329" s="474">
        <v>0</v>
      </c>
      <c r="Q329" s="263">
        <f t="shared" si="2977"/>
        <v>0</v>
      </c>
      <c r="R329" s="474">
        <v>0</v>
      </c>
      <c r="S329" s="263">
        <f t="shared" si="2978"/>
        <v>0</v>
      </c>
      <c r="T329" s="474">
        <v>0</v>
      </c>
      <c r="U329" s="263">
        <f t="shared" si="2979"/>
        <v>0</v>
      </c>
      <c r="V329" s="474">
        <v>0</v>
      </c>
      <c r="W329" s="263">
        <f t="shared" si="2980"/>
        <v>0</v>
      </c>
      <c r="X329" s="474">
        <v>0</v>
      </c>
      <c r="Y329" s="263">
        <f t="shared" si="2981"/>
        <v>0</v>
      </c>
      <c r="Z329" s="474">
        <v>0</v>
      </c>
      <c r="AA329" s="263">
        <f t="shared" si="2982"/>
        <v>0</v>
      </c>
      <c r="AB329" s="474"/>
      <c r="AC329" s="263">
        <f t="shared" si="2983"/>
        <v>0</v>
      </c>
      <c r="AD329" s="474"/>
      <c r="AE329" s="263">
        <f t="shared" si="2984"/>
        <v>0</v>
      </c>
      <c r="AF329" s="474"/>
      <c r="AG329" s="263">
        <f t="shared" si="2985"/>
        <v>0</v>
      </c>
      <c r="AH329" s="474"/>
      <c r="AI329" s="263">
        <f t="shared" si="2986"/>
        <v>0</v>
      </c>
      <c r="AJ329" s="474">
        <v>0</v>
      </c>
      <c r="AK329" s="263">
        <f t="shared" si="2987"/>
        <v>0</v>
      </c>
      <c r="AL329" s="474">
        <v>0</v>
      </c>
      <c r="AM329" s="263">
        <f t="shared" si="2988"/>
        <v>0</v>
      </c>
      <c r="AN329" s="474">
        <v>0</v>
      </c>
      <c r="AO329" s="263">
        <f t="shared" si="2989"/>
        <v>0</v>
      </c>
      <c r="AP329" s="474">
        <v>0</v>
      </c>
      <c r="AQ329" s="263">
        <f t="shared" si="2990"/>
        <v>0</v>
      </c>
      <c r="AR329" s="474">
        <v>0</v>
      </c>
      <c r="AS329" s="263">
        <f t="shared" si="2991"/>
        <v>0</v>
      </c>
      <c r="AT329" s="474">
        <v>0</v>
      </c>
      <c r="AU329" s="263">
        <f t="shared" si="2992"/>
        <v>0</v>
      </c>
      <c r="AV329" s="474">
        <v>0</v>
      </c>
      <c r="AW329" s="263">
        <f t="shared" si="2993"/>
        <v>0</v>
      </c>
      <c r="AX329" s="474">
        <v>0</v>
      </c>
      <c r="AY329" s="263">
        <f t="shared" si="2994"/>
        <v>0</v>
      </c>
      <c r="AZ329" s="474">
        <v>0</v>
      </c>
      <c r="BA329" s="263">
        <f t="shared" si="2995"/>
        <v>0</v>
      </c>
      <c r="BB329" s="474">
        <v>0</v>
      </c>
      <c r="BC329" s="263">
        <f t="shared" si="2996"/>
        <v>0</v>
      </c>
      <c r="BD329" s="474">
        <v>0</v>
      </c>
      <c r="BE329" s="263">
        <f t="shared" si="2997"/>
        <v>0</v>
      </c>
      <c r="BF329" s="474">
        <v>0</v>
      </c>
      <c r="BG329" s="263">
        <f t="shared" si="2998"/>
        <v>0</v>
      </c>
      <c r="BH329" s="474">
        <v>0</v>
      </c>
      <c r="BI329" s="263">
        <f t="shared" si="2999"/>
        <v>0</v>
      </c>
      <c r="BJ329" s="474">
        <v>0</v>
      </c>
      <c r="BK329" s="263">
        <f t="shared" si="3000"/>
        <v>0</v>
      </c>
      <c r="BL329" s="474">
        <v>0</v>
      </c>
      <c r="BM329" s="263">
        <f t="shared" si="3001"/>
        <v>0</v>
      </c>
      <c r="BN329" s="474">
        <v>0</v>
      </c>
      <c r="BO329" s="263">
        <f t="shared" si="3002"/>
        <v>0</v>
      </c>
      <c r="BP329" s="474">
        <v>0</v>
      </c>
      <c r="BQ329" s="476">
        <f t="shared" si="2382"/>
        <v>0</v>
      </c>
      <c r="BR329" s="295">
        <f t="shared" ref="BR329:BR392" si="3003">SUM(G329,I329,K329,M329,O329,Q329,S329,U329,W329,Y329,AA329,AC329,AE329,AG329,AI329,AK329,AM329,AO329,AQ329,AS329,AU329,AW329,AY329,BA329,BC329,BE329,BG329,BI329,BK329,BM329,BO329)</f>
        <v>0</v>
      </c>
    </row>
    <row r="330" spans="2:70" ht="18" hidden="1" customHeight="1" outlineLevel="2" thickTop="1" thickBot="1">
      <c r="B330" s="208" t="s">
        <v>709</v>
      </c>
      <c r="C330" s="260" t="str">
        <f>IF(VLOOKUP(B330,'Orçamento Detalhado'!$A$11:$I$529,4,)="","",(VLOOKUP(B330,'Orçamento Detalhado'!$A$11:$I$529,4,)))</f>
        <v>Barra de apoio PNE 70cm</v>
      </c>
      <c r="D330" s="261" t="str">
        <f>IF(B330="","",VLOOKUP($B330,'Orçamento Detalhado'!$A$11:$J$529,10,))</f>
        <v/>
      </c>
      <c r="E330" s="262">
        <f t="shared" si="2768"/>
        <v>0</v>
      </c>
      <c r="F330" s="478">
        <v>326</v>
      </c>
      <c r="G330" s="263">
        <f t="shared" si="2385"/>
        <v>0</v>
      </c>
      <c r="H330" s="264"/>
      <c r="I330" s="263">
        <f t="shared" si="2973"/>
        <v>0</v>
      </c>
      <c r="J330" s="474"/>
      <c r="K330" s="263">
        <f t="shared" si="2974"/>
        <v>0</v>
      </c>
      <c r="L330" s="474">
        <v>0</v>
      </c>
      <c r="M330" s="263">
        <f t="shared" si="2975"/>
        <v>0</v>
      </c>
      <c r="N330" s="474">
        <v>0</v>
      </c>
      <c r="O330" s="263">
        <f t="shared" si="2976"/>
        <v>0</v>
      </c>
      <c r="P330" s="474">
        <v>0</v>
      </c>
      <c r="Q330" s="263">
        <f t="shared" si="2977"/>
        <v>0</v>
      </c>
      <c r="R330" s="474">
        <v>0</v>
      </c>
      <c r="S330" s="263">
        <f t="shared" si="2978"/>
        <v>0</v>
      </c>
      <c r="T330" s="474">
        <v>0</v>
      </c>
      <c r="U330" s="263">
        <f t="shared" si="2979"/>
        <v>0</v>
      </c>
      <c r="V330" s="474">
        <v>0</v>
      </c>
      <c r="W330" s="263">
        <f t="shared" si="2980"/>
        <v>0</v>
      </c>
      <c r="X330" s="474">
        <v>0</v>
      </c>
      <c r="Y330" s="263">
        <f t="shared" si="2981"/>
        <v>0</v>
      </c>
      <c r="Z330" s="474">
        <v>0</v>
      </c>
      <c r="AA330" s="263">
        <f t="shared" si="2982"/>
        <v>0</v>
      </c>
      <c r="AB330" s="474"/>
      <c r="AC330" s="263">
        <f t="shared" si="2983"/>
        <v>0</v>
      </c>
      <c r="AD330" s="474"/>
      <c r="AE330" s="263">
        <f t="shared" si="2984"/>
        <v>0</v>
      </c>
      <c r="AF330" s="474"/>
      <c r="AG330" s="263">
        <f t="shared" si="2985"/>
        <v>0</v>
      </c>
      <c r="AH330" s="474"/>
      <c r="AI330" s="263">
        <f t="shared" si="2986"/>
        <v>0</v>
      </c>
      <c r="AJ330" s="474">
        <v>0</v>
      </c>
      <c r="AK330" s="263">
        <f t="shared" si="2987"/>
        <v>0</v>
      </c>
      <c r="AL330" s="474">
        <v>0</v>
      </c>
      <c r="AM330" s="263">
        <f t="shared" si="2988"/>
        <v>0</v>
      </c>
      <c r="AN330" s="474">
        <v>0</v>
      </c>
      <c r="AO330" s="263">
        <f t="shared" si="2989"/>
        <v>0</v>
      </c>
      <c r="AP330" s="474">
        <v>0</v>
      </c>
      <c r="AQ330" s="263">
        <f t="shared" si="2990"/>
        <v>0</v>
      </c>
      <c r="AR330" s="474">
        <v>0</v>
      </c>
      <c r="AS330" s="263">
        <f t="shared" si="2991"/>
        <v>0</v>
      </c>
      <c r="AT330" s="474">
        <v>0</v>
      </c>
      <c r="AU330" s="263">
        <f t="shared" si="2992"/>
        <v>0</v>
      </c>
      <c r="AV330" s="474">
        <v>0</v>
      </c>
      <c r="AW330" s="263">
        <f t="shared" si="2993"/>
        <v>0</v>
      </c>
      <c r="AX330" s="474">
        <v>0</v>
      </c>
      <c r="AY330" s="263">
        <f t="shared" si="2994"/>
        <v>0</v>
      </c>
      <c r="AZ330" s="474">
        <v>0</v>
      </c>
      <c r="BA330" s="263">
        <f t="shared" si="2995"/>
        <v>0</v>
      </c>
      <c r="BB330" s="474">
        <v>0</v>
      </c>
      <c r="BC330" s="263">
        <f t="shared" si="2996"/>
        <v>0</v>
      </c>
      <c r="BD330" s="474">
        <v>0</v>
      </c>
      <c r="BE330" s="263">
        <f t="shared" si="2997"/>
        <v>0</v>
      </c>
      <c r="BF330" s="474">
        <v>0</v>
      </c>
      <c r="BG330" s="263">
        <f t="shared" si="2998"/>
        <v>0</v>
      </c>
      <c r="BH330" s="474">
        <v>0</v>
      </c>
      <c r="BI330" s="263">
        <f t="shared" si="2999"/>
        <v>0</v>
      </c>
      <c r="BJ330" s="474">
        <v>0</v>
      </c>
      <c r="BK330" s="263">
        <f t="shared" si="3000"/>
        <v>0</v>
      </c>
      <c r="BL330" s="474">
        <v>0</v>
      </c>
      <c r="BM330" s="263">
        <f t="shared" si="3001"/>
        <v>0</v>
      </c>
      <c r="BN330" s="474">
        <v>0</v>
      </c>
      <c r="BO330" s="263">
        <f t="shared" si="3002"/>
        <v>0</v>
      </c>
      <c r="BP330" s="474">
        <v>0</v>
      </c>
      <c r="BQ330" s="476">
        <f t="shared" si="2382"/>
        <v>0</v>
      </c>
      <c r="BR330" s="295">
        <f t="shared" si="3003"/>
        <v>0</v>
      </c>
    </row>
    <row r="331" spans="2:70" ht="18" hidden="1" customHeight="1" outlineLevel="2" thickTop="1" thickBot="1">
      <c r="B331" s="208" t="s">
        <v>711</v>
      </c>
      <c r="C331" s="260" t="str">
        <f>IF(VLOOKUP(B331,'Orçamento Detalhado'!$A$11:$I$529,4,)="","",(VLOOKUP(B331,'Orçamento Detalhado'!$A$11:$I$529,4,)))</f>
        <v>Barra de apoio PNE 40cm</v>
      </c>
      <c r="D331" s="261" t="str">
        <f>IF(B331="","",VLOOKUP($B331,'Orçamento Detalhado'!$A$11:$J$529,10,))</f>
        <v/>
      </c>
      <c r="E331" s="262">
        <f t="shared" si="2768"/>
        <v>0</v>
      </c>
      <c r="F331" s="478">
        <v>327</v>
      </c>
      <c r="G331" s="263">
        <f t="shared" si="2385"/>
        <v>0</v>
      </c>
      <c r="H331" s="264"/>
      <c r="I331" s="263">
        <f t="shared" si="2973"/>
        <v>0</v>
      </c>
      <c r="J331" s="474"/>
      <c r="K331" s="263">
        <f t="shared" si="2974"/>
        <v>0</v>
      </c>
      <c r="L331" s="474">
        <v>0</v>
      </c>
      <c r="M331" s="263">
        <f t="shared" si="2975"/>
        <v>0</v>
      </c>
      <c r="N331" s="474">
        <v>0</v>
      </c>
      <c r="O331" s="263">
        <f t="shared" si="2976"/>
        <v>0</v>
      </c>
      <c r="P331" s="474">
        <v>0</v>
      </c>
      <c r="Q331" s="263">
        <f t="shared" si="2977"/>
        <v>0</v>
      </c>
      <c r="R331" s="474">
        <v>0</v>
      </c>
      <c r="S331" s="263">
        <f t="shared" si="2978"/>
        <v>0</v>
      </c>
      <c r="T331" s="474">
        <v>0</v>
      </c>
      <c r="U331" s="263">
        <f t="shared" si="2979"/>
        <v>0</v>
      </c>
      <c r="V331" s="474">
        <v>0</v>
      </c>
      <c r="W331" s="263">
        <f t="shared" si="2980"/>
        <v>0</v>
      </c>
      <c r="X331" s="474">
        <v>0</v>
      </c>
      <c r="Y331" s="263">
        <f t="shared" si="2981"/>
        <v>0</v>
      </c>
      <c r="Z331" s="474">
        <v>0</v>
      </c>
      <c r="AA331" s="263">
        <f t="shared" si="2982"/>
        <v>0</v>
      </c>
      <c r="AB331" s="474"/>
      <c r="AC331" s="263">
        <f t="shared" si="2983"/>
        <v>0</v>
      </c>
      <c r="AD331" s="474"/>
      <c r="AE331" s="263">
        <f t="shared" si="2984"/>
        <v>0</v>
      </c>
      <c r="AF331" s="474"/>
      <c r="AG331" s="263">
        <f t="shared" si="2985"/>
        <v>0</v>
      </c>
      <c r="AH331" s="474"/>
      <c r="AI331" s="263">
        <f t="shared" si="2986"/>
        <v>0</v>
      </c>
      <c r="AJ331" s="474">
        <v>0</v>
      </c>
      <c r="AK331" s="263">
        <f t="shared" si="2987"/>
        <v>0</v>
      </c>
      <c r="AL331" s="474">
        <v>0</v>
      </c>
      <c r="AM331" s="263">
        <f t="shared" si="2988"/>
        <v>0</v>
      </c>
      <c r="AN331" s="474">
        <v>0</v>
      </c>
      <c r="AO331" s="263">
        <f t="shared" si="2989"/>
        <v>0</v>
      </c>
      <c r="AP331" s="474">
        <v>0</v>
      </c>
      <c r="AQ331" s="263">
        <f t="shared" si="2990"/>
        <v>0</v>
      </c>
      <c r="AR331" s="474">
        <v>0</v>
      </c>
      <c r="AS331" s="263">
        <f t="shared" si="2991"/>
        <v>0</v>
      </c>
      <c r="AT331" s="474">
        <v>0</v>
      </c>
      <c r="AU331" s="263">
        <f t="shared" si="2992"/>
        <v>0</v>
      </c>
      <c r="AV331" s="474">
        <v>0</v>
      </c>
      <c r="AW331" s="263">
        <f t="shared" si="2993"/>
        <v>0</v>
      </c>
      <c r="AX331" s="474">
        <v>0</v>
      </c>
      <c r="AY331" s="263">
        <f t="shared" si="2994"/>
        <v>0</v>
      </c>
      <c r="AZ331" s="474">
        <v>0</v>
      </c>
      <c r="BA331" s="263">
        <f t="shared" si="2995"/>
        <v>0</v>
      </c>
      <c r="BB331" s="474">
        <v>0</v>
      </c>
      <c r="BC331" s="263">
        <f t="shared" si="2996"/>
        <v>0</v>
      </c>
      <c r="BD331" s="474">
        <v>0</v>
      </c>
      <c r="BE331" s="263">
        <f t="shared" si="2997"/>
        <v>0</v>
      </c>
      <c r="BF331" s="474">
        <v>0</v>
      </c>
      <c r="BG331" s="263">
        <f t="shared" si="2998"/>
        <v>0</v>
      </c>
      <c r="BH331" s="474">
        <v>0</v>
      </c>
      <c r="BI331" s="263">
        <f t="shared" si="2999"/>
        <v>0</v>
      </c>
      <c r="BJ331" s="474">
        <v>0</v>
      </c>
      <c r="BK331" s="263">
        <f t="shared" si="3000"/>
        <v>0</v>
      </c>
      <c r="BL331" s="474">
        <v>0</v>
      </c>
      <c r="BM331" s="263">
        <f t="shared" si="3001"/>
        <v>0</v>
      </c>
      <c r="BN331" s="474">
        <v>0</v>
      </c>
      <c r="BO331" s="263">
        <f t="shared" si="3002"/>
        <v>0</v>
      </c>
      <c r="BP331" s="474">
        <v>0</v>
      </c>
      <c r="BQ331" s="476">
        <f t="shared" si="2382"/>
        <v>0</v>
      </c>
      <c r="BR331" s="295">
        <f t="shared" si="3003"/>
        <v>0</v>
      </c>
    </row>
    <row r="332" spans="2:70" ht="18" hidden="1" customHeight="1" outlineLevel="2" thickTop="1" thickBot="1">
      <c r="B332" s="208" t="s">
        <v>713</v>
      </c>
      <c r="C332" s="260" t="str">
        <f>IF(VLOOKUP(B332,'Orçamento Detalhado'!$A$11:$I$529,4,)="","",(VLOOKUP(B332,'Orçamento Detalhado'!$A$11:$I$529,4,)))</f>
        <v xml:space="preserve">Tormeira para lavatório </v>
      </c>
      <c r="D332" s="261" t="str">
        <f>IF(B332="","",VLOOKUP($B332,'Orçamento Detalhado'!$A$11:$J$529,10,))</f>
        <v/>
      </c>
      <c r="E332" s="262">
        <f t="shared" si="2768"/>
        <v>0</v>
      </c>
      <c r="F332" s="478">
        <v>328</v>
      </c>
      <c r="G332" s="263">
        <f t="shared" si="2385"/>
        <v>0</v>
      </c>
      <c r="H332" s="264"/>
      <c r="I332" s="263">
        <f t="shared" si="2973"/>
        <v>0</v>
      </c>
      <c r="J332" s="474"/>
      <c r="K332" s="263">
        <f t="shared" si="2974"/>
        <v>0</v>
      </c>
      <c r="L332" s="474">
        <v>0</v>
      </c>
      <c r="M332" s="263">
        <f t="shared" si="2975"/>
        <v>0</v>
      </c>
      <c r="N332" s="474">
        <v>0</v>
      </c>
      <c r="O332" s="263">
        <f t="shared" si="2976"/>
        <v>0</v>
      </c>
      <c r="P332" s="474">
        <v>0</v>
      </c>
      <c r="Q332" s="263">
        <f t="shared" si="2977"/>
        <v>0</v>
      </c>
      <c r="R332" s="474">
        <v>0</v>
      </c>
      <c r="S332" s="263">
        <f t="shared" si="2978"/>
        <v>0</v>
      </c>
      <c r="T332" s="474">
        <v>0</v>
      </c>
      <c r="U332" s="263">
        <f t="shared" si="2979"/>
        <v>0</v>
      </c>
      <c r="V332" s="474">
        <v>0</v>
      </c>
      <c r="W332" s="263">
        <f t="shared" si="2980"/>
        <v>0</v>
      </c>
      <c r="X332" s="474">
        <v>0</v>
      </c>
      <c r="Y332" s="263">
        <f t="shared" si="2981"/>
        <v>0</v>
      </c>
      <c r="Z332" s="474">
        <v>0</v>
      </c>
      <c r="AA332" s="263">
        <f t="shared" si="2982"/>
        <v>0</v>
      </c>
      <c r="AB332" s="474"/>
      <c r="AC332" s="263">
        <f t="shared" si="2983"/>
        <v>0</v>
      </c>
      <c r="AD332" s="474"/>
      <c r="AE332" s="263">
        <f t="shared" si="2984"/>
        <v>0</v>
      </c>
      <c r="AF332" s="474"/>
      <c r="AG332" s="263">
        <f t="shared" si="2985"/>
        <v>0</v>
      </c>
      <c r="AH332" s="474"/>
      <c r="AI332" s="263">
        <f t="shared" si="2986"/>
        <v>0</v>
      </c>
      <c r="AJ332" s="474">
        <v>0</v>
      </c>
      <c r="AK332" s="263">
        <f t="shared" si="2987"/>
        <v>0</v>
      </c>
      <c r="AL332" s="474">
        <v>0</v>
      </c>
      <c r="AM332" s="263">
        <f t="shared" si="2988"/>
        <v>0</v>
      </c>
      <c r="AN332" s="474">
        <v>0</v>
      </c>
      <c r="AO332" s="263">
        <f t="shared" si="2989"/>
        <v>0</v>
      </c>
      <c r="AP332" s="474">
        <v>0</v>
      </c>
      <c r="AQ332" s="263">
        <f t="shared" si="2990"/>
        <v>0</v>
      </c>
      <c r="AR332" s="474">
        <v>0</v>
      </c>
      <c r="AS332" s="263">
        <f t="shared" si="2991"/>
        <v>0</v>
      </c>
      <c r="AT332" s="474">
        <v>0</v>
      </c>
      <c r="AU332" s="263">
        <f t="shared" si="2992"/>
        <v>0</v>
      </c>
      <c r="AV332" s="474">
        <v>0</v>
      </c>
      <c r="AW332" s="263">
        <f t="shared" si="2993"/>
        <v>0</v>
      </c>
      <c r="AX332" s="474">
        <v>0</v>
      </c>
      <c r="AY332" s="263">
        <f t="shared" si="2994"/>
        <v>0</v>
      </c>
      <c r="AZ332" s="474">
        <v>0</v>
      </c>
      <c r="BA332" s="263">
        <f t="shared" si="2995"/>
        <v>0</v>
      </c>
      <c r="BB332" s="474">
        <v>0</v>
      </c>
      <c r="BC332" s="263">
        <f t="shared" si="2996"/>
        <v>0</v>
      </c>
      <c r="BD332" s="474">
        <v>0</v>
      </c>
      <c r="BE332" s="263">
        <f t="shared" si="2997"/>
        <v>0</v>
      </c>
      <c r="BF332" s="474">
        <v>0</v>
      </c>
      <c r="BG332" s="263">
        <f t="shared" si="2998"/>
        <v>0</v>
      </c>
      <c r="BH332" s="474">
        <v>0</v>
      </c>
      <c r="BI332" s="263">
        <f t="shared" si="2999"/>
        <v>0</v>
      </c>
      <c r="BJ332" s="474">
        <v>0</v>
      </c>
      <c r="BK332" s="263">
        <f t="shared" si="3000"/>
        <v>0</v>
      </c>
      <c r="BL332" s="474">
        <v>0</v>
      </c>
      <c r="BM332" s="263">
        <f t="shared" si="3001"/>
        <v>0</v>
      </c>
      <c r="BN332" s="474">
        <v>0</v>
      </c>
      <c r="BO332" s="263">
        <f t="shared" si="3002"/>
        <v>0</v>
      </c>
      <c r="BP332" s="474">
        <v>0</v>
      </c>
      <c r="BQ332" s="476">
        <f t="shared" si="2382"/>
        <v>0</v>
      </c>
      <c r="BR332" s="295">
        <f t="shared" si="3003"/>
        <v>0</v>
      </c>
    </row>
    <row r="333" spans="2:70" ht="18" hidden="1" customHeight="1" outlineLevel="2" thickTop="1" thickBot="1">
      <c r="B333" s="208" t="s">
        <v>715</v>
      </c>
      <c r="C333" s="260" t="str">
        <f>IF(VLOOKUP(B333,'Orçamento Detalhado'!$A$11:$I$529,4,)="","",(VLOOKUP(B333,'Orçamento Detalhado'!$A$11:$I$529,4,)))</f>
        <v xml:space="preserve">Torneira para cozinha </v>
      </c>
      <c r="D333" s="261" t="str">
        <f>IF(B333="","",VLOOKUP($B333,'Orçamento Detalhado'!$A$11:$J$529,10,))</f>
        <v/>
      </c>
      <c r="E333" s="262">
        <f t="shared" si="2768"/>
        <v>0</v>
      </c>
      <c r="F333" s="478">
        <v>329</v>
      </c>
      <c r="G333" s="263">
        <f t="shared" si="2385"/>
        <v>0</v>
      </c>
      <c r="H333" s="264"/>
      <c r="I333" s="263">
        <f t="shared" si="2973"/>
        <v>0</v>
      </c>
      <c r="J333" s="474"/>
      <c r="K333" s="263">
        <f t="shared" si="2974"/>
        <v>0</v>
      </c>
      <c r="L333" s="474">
        <v>0</v>
      </c>
      <c r="M333" s="263">
        <f t="shared" si="2975"/>
        <v>0</v>
      </c>
      <c r="N333" s="474">
        <v>0</v>
      </c>
      <c r="O333" s="263">
        <f t="shared" si="2976"/>
        <v>0</v>
      </c>
      <c r="P333" s="474">
        <v>0</v>
      </c>
      <c r="Q333" s="263">
        <f t="shared" si="2977"/>
        <v>0</v>
      </c>
      <c r="R333" s="474">
        <v>0</v>
      </c>
      <c r="S333" s="263">
        <f t="shared" si="2978"/>
        <v>0</v>
      </c>
      <c r="T333" s="474">
        <v>0</v>
      </c>
      <c r="U333" s="263">
        <f t="shared" si="2979"/>
        <v>0</v>
      </c>
      <c r="V333" s="474">
        <v>0</v>
      </c>
      <c r="W333" s="263">
        <f t="shared" si="2980"/>
        <v>0</v>
      </c>
      <c r="X333" s="474">
        <v>0</v>
      </c>
      <c r="Y333" s="263">
        <f t="shared" si="2981"/>
        <v>0</v>
      </c>
      <c r="Z333" s="474">
        <v>0</v>
      </c>
      <c r="AA333" s="263">
        <f t="shared" si="2982"/>
        <v>0</v>
      </c>
      <c r="AB333" s="474"/>
      <c r="AC333" s="263">
        <f t="shared" si="2983"/>
        <v>0</v>
      </c>
      <c r="AD333" s="474"/>
      <c r="AE333" s="263">
        <f t="shared" si="2984"/>
        <v>0</v>
      </c>
      <c r="AF333" s="474"/>
      <c r="AG333" s="263">
        <f t="shared" si="2985"/>
        <v>0</v>
      </c>
      <c r="AH333" s="474"/>
      <c r="AI333" s="263">
        <f t="shared" si="2986"/>
        <v>0</v>
      </c>
      <c r="AJ333" s="474">
        <v>0</v>
      </c>
      <c r="AK333" s="263">
        <f t="shared" si="2987"/>
        <v>0</v>
      </c>
      <c r="AL333" s="474">
        <v>0</v>
      </c>
      <c r="AM333" s="263">
        <f t="shared" si="2988"/>
        <v>0</v>
      </c>
      <c r="AN333" s="474">
        <v>0</v>
      </c>
      <c r="AO333" s="263">
        <f t="shared" si="2989"/>
        <v>0</v>
      </c>
      <c r="AP333" s="474">
        <v>0</v>
      </c>
      <c r="AQ333" s="263">
        <f t="shared" si="2990"/>
        <v>0</v>
      </c>
      <c r="AR333" s="474">
        <v>0</v>
      </c>
      <c r="AS333" s="263">
        <f t="shared" si="2991"/>
        <v>0</v>
      </c>
      <c r="AT333" s="474">
        <v>0</v>
      </c>
      <c r="AU333" s="263">
        <f t="shared" si="2992"/>
        <v>0</v>
      </c>
      <c r="AV333" s="474">
        <v>0</v>
      </c>
      <c r="AW333" s="263">
        <f t="shared" si="2993"/>
        <v>0</v>
      </c>
      <c r="AX333" s="474">
        <v>0</v>
      </c>
      <c r="AY333" s="263">
        <f t="shared" si="2994"/>
        <v>0</v>
      </c>
      <c r="AZ333" s="474">
        <v>0</v>
      </c>
      <c r="BA333" s="263">
        <f t="shared" si="2995"/>
        <v>0</v>
      </c>
      <c r="BB333" s="474">
        <v>0</v>
      </c>
      <c r="BC333" s="263">
        <f t="shared" si="2996"/>
        <v>0</v>
      </c>
      <c r="BD333" s="474">
        <v>0</v>
      </c>
      <c r="BE333" s="263">
        <f t="shared" si="2997"/>
        <v>0</v>
      </c>
      <c r="BF333" s="474">
        <v>0</v>
      </c>
      <c r="BG333" s="263">
        <f t="shared" si="2998"/>
        <v>0</v>
      </c>
      <c r="BH333" s="474">
        <v>0</v>
      </c>
      <c r="BI333" s="263">
        <f t="shared" si="2999"/>
        <v>0</v>
      </c>
      <c r="BJ333" s="474">
        <v>0</v>
      </c>
      <c r="BK333" s="263">
        <f t="shared" si="3000"/>
        <v>0</v>
      </c>
      <c r="BL333" s="474">
        <v>0</v>
      </c>
      <c r="BM333" s="263">
        <f t="shared" si="3001"/>
        <v>0</v>
      </c>
      <c r="BN333" s="474">
        <v>0</v>
      </c>
      <c r="BO333" s="263">
        <f t="shared" si="3002"/>
        <v>0</v>
      </c>
      <c r="BP333" s="474">
        <v>0</v>
      </c>
      <c r="BQ333" s="476">
        <f t="shared" si="2382"/>
        <v>0</v>
      </c>
      <c r="BR333" s="295">
        <f t="shared" si="3003"/>
        <v>0</v>
      </c>
    </row>
    <row r="334" spans="2:70" ht="18" hidden="1" customHeight="1" outlineLevel="2" thickTop="1" thickBot="1">
      <c r="B334" s="208" t="s">
        <v>717</v>
      </c>
      <c r="C334" s="260" t="str">
        <f>IF(VLOOKUP(B334,'Orçamento Detalhado'!$A$11:$I$529,4,)="","",(VLOOKUP(B334,'Orçamento Detalhado'!$A$11:$I$529,4,)))</f>
        <v>Torneira para tanque</v>
      </c>
      <c r="D334" s="261" t="str">
        <f>IF(B334="","",VLOOKUP($B334,'Orçamento Detalhado'!$A$11:$J$529,10,))</f>
        <v/>
      </c>
      <c r="E334" s="262">
        <f t="shared" si="2768"/>
        <v>0</v>
      </c>
      <c r="F334" s="478">
        <v>330</v>
      </c>
      <c r="G334" s="263">
        <f t="shared" si="2385"/>
        <v>0</v>
      </c>
      <c r="H334" s="264"/>
      <c r="I334" s="263">
        <f t="shared" si="2973"/>
        <v>0</v>
      </c>
      <c r="J334" s="474"/>
      <c r="K334" s="263">
        <f t="shared" si="2974"/>
        <v>0</v>
      </c>
      <c r="L334" s="474">
        <v>0</v>
      </c>
      <c r="M334" s="263">
        <f t="shared" si="2975"/>
        <v>0</v>
      </c>
      <c r="N334" s="474">
        <v>0</v>
      </c>
      <c r="O334" s="263">
        <f t="shared" si="2976"/>
        <v>0</v>
      </c>
      <c r="P334" s="474">
        <v>0</v>
      </c>
      <c r="Q334" s="263">
        <f t="shared" si="2977"/>
        <v>0</v>
      </c>
      <c r="R334" s="474">
        <v>0</v>
      </c>
      <c r="S334" s="263">
        <f t="shared" si="2978"/>
        <v>0</v>
      </c>
      <c r="T334" s="474">
        <v>0</v>
      </c>
      <c r="U334" s="263">
        <f t="shared" si="2979"/>
        <v>0</v>
      </c>
      <c r="V334" s="474">
        <v>0</v>
      </c>
      <c r="W334" s="263">
        <f t="shared" si="2980"/>
        <v>0</v>
      </c>
      <c r="X334" s="474">
        <v>0</v>
      </c>
      <c r="Y334" s="263">
        <f t="shared" si="2981"/>
        <v>0</v>
      </c>
      <c r="Z334" s="474">
        <v>0</v>
      </c>
      <c r="AA334" s="263">
        <f t="shared" si="2982"/>
        <v>0</v>
      </c>
      <c r="AB334" s="474"/>
      <c r="AC334" s="263">
        <f t="shared" si="2983"/>
        <v>0</v>
      </c>
      <c r="AD334" s="474"/>
      <c r="AE334" s="263">
        <f t="shared" si="2984"/>
        <v>0</v>
      </c>
      <c r="AF334" s="474"/>
      <c r="AG334" s="263">
        <f t="shared" si="2985"/>
        <v>0</v>
      </c>
      <c r="AH334" s="474"/>
      <c r="AI334" s="263">
        <f t="shared" si="2986"/>
        <v>0</v>
      </c>
      <c r="AJ334" s="474">
        <v>0</v>
      </c>
      <c r="AK334" s="263">
        <f t="shared" si="2987"/>
        <v>0</v>
      </c>
      <c r="AL334" s="474">
        <v>0</v>
      </c>
      <c r="AM334" s="263">
        <f t="shared" si="2988"/>
        <v>0</v>
      </c>
      <c r="AN334" s="474">
        <v>0</v>
      </c>
      <c r="AO334" s="263">
        <f t="shared" si="2989"/>
        <v>0</v>
      </c>
      <c r="AP334" s="474">
        <v>0</v>
      </c>
      <c r="AQ334" s="263">
        <f t="shared" si="2990"/>
        <v>0</v>
      </c>
      <c r="AR334" s="474">
        <v>0</v>
      </c>
      <c r="AS334" s="263">
        <f t="shared" si="2991"/>
        <v>0</v>
      </c>
      <c r="AT334" s="474">
        <v>0</v>
      </c>
      <c r="AU334" s="263">
        <f t="shared" si="2992"/>
        <v>0</v>
      </c>
      <c r="AV334" s="474">
        <v>0</v>
      </c>
      <c r="AW334" s="263">
        <f t="shared" si="2993"/>
        <v>0</v>
      </c>
      <c r="AX334" s="474">
        <v>0</v>
      </c>
      <c r="AY334" s="263">
        <f t="shared" si="2994"/>
        <v>0</v>
      </c>
      <c r="AZ334" s="474">
        <v>0</v>
      </c>
      <c r="BA334" s="263">
        <f t="shared" si="2995"/>
        <v>0</v>
      </c>
      <c r="BB334" s="474">
        <v>0</v>
      </c>
      <c r="BC334" s="263">
        <f t="shared" si="2996"/>
        <v>0</v>
      </c>
      <c r="BD334" s="474">
        <v>0</v>
      </c>
      <c r="BE334" s="263">
        <f t="shared" si="2997"/>
        <v>0</v>
      </c>
      <c r="BF334" s="474">
        <v>0</v>
      </c>
      <c r="BG334" s="263">
        <f t="shared" si="2998"/>
        <v>0</v>
      </c>
      <c r="BH334" s="474">
        <v>0</v>
      </c>
      <c r="BI334" s="263">
        <f t="shared" si="2999"/>
        <v>0</v>
      </c>
      <c r="BJ334" s="474">
        <v>0</v>
      </c>
      <c r="BK334" s="263">
        <f t="shared" si="3000"/>
        <v>0</v>
      </c>
      <c r="BL334" s="474">
        <v>0</v>
      </c>
      <c r="BM334" s="263">
        <f t="shared" si="3001"/>
        <v>0</v>
      </c>
      <c r="BN334" s="474">
        <v>0</v>
      </c>
      <c r="BO334" s="263">
        <f t="shared" si="3002"/>
        <v>0</v>
      </c>
      <c r="BP334" s="474">
        <v>0</v>
      </c>
      <c r="BQ334" s="476">
        <f t="shared" si="2382"/>
        <v>0</v>
      </c>
      <c r="BR334" s="295">
        <f t="shared" si="3003"/>
        <v>0</v>
      </c>
    </row>
    <row r="335" spans="2:70" ht="18" hidden="1" customHeight="1" outlineLevel="2" thickTop="1" thickBot="1">
      <c r="B335" s="208" t="s">
        <v>719</v>
      </c>
      <c r="C335" s="260" t="str">
        <f>IF(VLOOKUP(B335,'Orçamento Detalhado'!$A$11:$I$529,4,)="","",(VLOOKUP(B335,'Orçamento Detalhado'!$A$11:$I$529,4,)))</f>
        <v>Torneira para jardim</v>
      </c>
      <c r="D335" s="261" t="str">
        <f>IF(B335="","",VLOOKUP($B335,'Orçamento Detalhado'!$A$11:$J$529,10,))</f>
        <v/>
      </c>
      <c r="E335" s="262">
        <f t="shared" si="2768"/>
        <v>0</v>
      </c>
      <c r="F335" s="478">
        <v>331</v>
      </c>
      <c r="G335" s="263">
        <f t="shared" si="2385"/>
        <v>0</v>
      </c>
      <c r="H335" s="264"/>
      <c r="I335" s="263">
        <f t="shared" si="2973"/>
        <v>0</v>
      </c>
      <c r="J335" s="474"/>
      <c r="K335" s="263">
        <f t="shared" si="2974"/>
        <v>0</v>
      </c>
      <c r="L335" s="474">
        <v>0</v>
      </c>
      <c r="M335" s="263">
        <f t="shared" si="2975"/>
        <v>0</v>
      </c>
      <c r="N335" s="474">
        <v>0</v>
      </c>
      <c r="O335" s="263">
        <f t="shared" si="2976"/>
        <v>0</v>
      </c>
      <c r="P335" s="474">
        <v>0</v>
      </c>
      <c r="Q335" s="263">
        <f t="shared" si="2977"/>
        <v>0</v>
      </c>
      <c r="R335" s="474">
        <v>0</v>
      </c>
      <c r="S335" s="263">
        <f t="shared" si="2978"/>
        <v>0</v>
      </c>
      <c r="T335" s="474">
        <v>0</v>
      </c>
      <c r="U335" s="263">
        <f t="shared" si="2979"/>
        <v>0</v>
      </c>
      <c r="V335" s="474">
        <v>0</v>
      </c>
      <c r="W335" s="263">
        <f t="shared" si="2980"/>
        <v>0</v>
      </c>
      <c r="X335" s="474">
        <v>0</v>
      </c>
      <c r="Y335" s="263">
        <f t="shared" si="2981"/>
        <v>0</v>
      </c>
      <c r="Z335" s="474">
        <v>0</v>
      </c>
      <c r="AA335" s="263">
        <f t="shared" si="2982"/>
        <v>0</v>
      </c>
      <c r="AB335" s="474"/>
      <c r="AC335" s="263">
        <f t="shared" si="2983"/>
        <v>0</v>
      </c>
      <c r="AD335" s="474"/>
      <c r="AE335" s="263">
        <f t="shared" si="2984"/>
        <v>0</v>
      </c>
      <c r="AF335" s="474"/>
      <c r="AG335" s="263">
        <f t="shared" si="2985"/>
        <v>0</v>
      </c>
      <c r="AH335" s="474"/>
      <c r="AI335" s="263">
        <f t="shared" si="2986"/>
        <v>0</v>
      </c>
      <c r="AJ335" s="474">
        <v>0</v>
      </c>
      <c r="AK335" s="263">
        <f t="shared" si="2987"/>
        <v>0</v>
      </c>
      <c r="AL335" s="474">
        <v>0</v>
      </c>
      <c r="AM335" s="263">
        <f t="shared" si="2988"/>
        <v>0</v>
      </c>
      <c r="AN335" s="474">
        <v>0</v>
      </c>
      <c r="AO335" s="263">
        <f t="shared" si="2989"/>
        <v>0</v>
      </c>
      <c r="AP335" s="474">
        <v>0</v>
      </c>
      <c r="AQ335" s="263">
        <f t="shared" si="2990"/>
        <v>0</v>
      </c>
      <c r="AR335" s="474">
        <v>0</v>
      </c>
      <c r="AS335" s="263">
        <f t="shared" si="2991"/>
        <v>0</v>
      </c>
      <c r="AT335" s="474">
        <v>0</v>
      </c>
      <c r="AU335" s="263">
        <f t="shared" si="2992"/>
        <v>0</v>
      </c>
      <c r="AV335" s="474">
        <v>0</v>
      </c>
      <c r="AW335" s="263">
        <f t="shared" si="2993"/>
        <v>0</v>
      </c>
      <c r="AX335" s="474">
        <v>0</v>
      </c>
      <c r="AY335" s="263">
        <f t="shared" si="2994"/>
        <v>0</v>
      </c>
      <c r="AZ335" s="474">
        <v>0</v>
      </c>
      <c r="BA335" s="263">
        <f t="shared" si="2995"/>
        <v>0</v>
      </c>
      <c r="BB335" s="474">
        <v>0</v>
      </c>
      <c r="BC335" s="263">
        <f t="shared" si="2996"/>
        <v>0</v>
      </c>
      <c r="BD335" s="474">
        <v>0</v>
      </c>
      <c r="BE335" s="263">
        <f t="shared" si="2997"/>
        <v>0</v>
      </c>
      <c r="BF335" s="474">
        <v>0</v>
      </c>
      <c r="BG335" s="263">
        <f t="shared" si="2998"/>
        <v>0</v>
      </c>
      <c r="BH335" s="474">
        <v>0</v>
      </c>
      <c r="BI335" s="263">
        <f t="shared" si="2999"/>
        <v>0</v>
      </c>
      <c r="BJ335" s="474">
        <v>0</v>
      </c>
      <c r="BK335" s="263">
        <f t="shared" si="3000"/>
        <v>0</v>
      </c>
      <c r="BL335" s="474">
        <v>0</v>
      </c>
      <c r="BM335" s="263">
        <f t="shared" si="3001"/>
        <v>0</v>
      </c>
      <c r="BN335" s="474">
        <v>0</v>
      </c>
      <c r="BO335" s="263">
        <f t="shared" si="3002"/>
        <v>0</v>
      </c>
      <c r="BP335" s="474">
        <v>0</v>
      </c>
      <c r="BQ335" s="476">
        <f t="shared" si="2382"/>
        <v>0</v>
      </c>
      <c r="BR335" s="295">
        <f t="shared" si="3003"/>
        <v>0</v>
      </c>
    </row>
    <row r="336" spans="2:70" ht="18" hidden="1" customHeight="1" outlineLevel="2" thickTop="1" thickBot="1">
      <c r="B336" s="208" t="s">
        <v>721</v>
      </c>
      <c r="C336" s="260" t="str">
        <f>IF(VLOOKUP(B336,'Orçamento Detalhado'!$A$11:$I$529,4,)="","",(VLOOKUP(B336,'Orçamento Detalhado'!$A$11:$I$529,4,)))</f>
        <v>Acabamento para registro</v>
      </c>
      <c r="D336" s="261" t="str">
        <f>IF(B336="","",VLOOKUP($B336,'Orçamento Detalhado'!$A$11:$J$529,10,))</f>
        <v/>
      </c>
      <c r="E336" s="262">
        <f t="shared" si="2768"/>
        <v>0</v>
      </c>
      <c r="F336" s="478">
        <v>332</v>
      </c>
      <c r="G336" s="263">
        <f t="shared" si="2385"/>
        <v>0</v>
      </c>
      <c r="H336" s="264"/>
      <c r="I336" s="263">
        <f t="shared" si="2973"/>
        <v>0</v>
      </c>
      <c r="J336" s="474"/>
      <c r="K336" s="263">
        <f t="shared" si="2974"/>
        <v>0</v>
      </c>
      <c r="L336" s="474">
        <v>0</v>
      </c>
      <c r="M336" s="263">
        <f t="shared" si="2975"/>
        <v>0</v>
      </c>
      <c r="N336" s="474">
        <v>0</v>
      </c>
      <c r="O336" s="263">
        <f t="shared" si="2976"/>
        <v>0</v>
      </c>
      <c r="P336" s="474">
        <v>0</v>
      </c>
      <c r="Q336" s="263">
        <f t="shared" si="2977"/>
        <v>0</v>
      </c>
      <c r="R336" s="474">
        <v>0</v>
      </c>
      <c r="S336" s="263">
        <f t="shared" si="2978"/>
        <v>0</v>
      </c>
      <c r="T336" s="474">
        <v>0</v>
      </c>
      <c r="U336" s="263">
        <f t="shared" si="2979"/>
        <v>0</v>
      </c>
      <c r="V336" s="474">
        <v>0</v>
      </c>
      <c r="W336" s="263">
        <f t="shared" si="2980"/>
        <v>0</v>
      </c>
      <c r="X336" s="474">
        <v>0</v>
      </c>
      <c r="Y336" s="263">
        <f t="shared" si="2981"/>
        <v>0</v>
      </c>
      <c r="Z336" s="474">
        <v>0</v>
      </c>
      <c r="AA336" s="263">
        <f t="shared" si="2982"/>
        <v>0</v>
      </c>
      <c r="AB336" s="474"/>
      <c r="AC336" s="263">
        <f t="shared" si="2983"/>
        <v>0</v>
      </c>
      <c r="AD336" s="474"/>
      <c r="AE336" s="263">
        <f t="shared" si="2984"/>
        <v>0</v>
      </c>
      <c r="AF336" s="474"/>
      <c r="AG336" s="263">
        <f t="shared" si="2985"/>
        <v>0</v>
      </c>
      <c r="AH336" s="474"/>
      <c r="AI336" s="263">
        <f t="shared" si="2986"/>
        <v>0</v>
      </c>
      <c r="AJ336" s="474">
        <v>0</v>
      </c>
      <c r="AK336" s="263">
        <f t="shared" si="2987"/>
        <v>0</v>
      </c>
      <c r="AL336" s="474">
        <v>0</v>
      </c>
      <c r="AM336" s="263">
        <f t="shared" si="2988"/>
        <v>0</v>
      </c>
      <c r="AN336" s="474">
        <v>0</v>
      </c>
      <c r="AO336" s="263">
        <f t="shared" si="2989"/>
        <v>0</v>
      </c>
      <c r="AP336" s="474">
        <v>0</v>
      </c>
      <c r="AQ336" s="263">
        <f t="shared" si="2990"/>
        <v>0</v>
      </c>
      <c r="AR336" s="474">
        <v>0</v>
      </c>
      <c r="AS336" s="263">
        <f t="shared" si="2991"/>
        <v>0</v>
      </c>
      <c r="AT336" s="474">
        <v>0</v>
      </c>
      <c r="AU336" s="263">
        <f t="shared" si="2992"/>
        <v>0</v>
      </c>
      <c r="AV336" s="474">
        <v>0</v>
      </c>
      <c r="AW336" s="263">
        <f t="shared" si="2993"/>
        <v>0</v>
      </c>
      <c r="AX336" s="474">
        <v>0</v>
      </c>
      <c r="AY336" s="263">
        <f t="shared" si="2994"/>
        <v>0</v>
      </c>
      <c r="AZ336" s="474">
        <v>0</v>
      </c>
      <c r="BA336" s="263">
        <f t="shared" si="2995"/>
        <v>0</v>
      </c>
      <c r="BB336" s="474">
        <v>0</v>
      </c>
      <c r="BC336" s="263">
        <f t="shared" si="2996"/>
        <v>0</v>
      </c>
      <c r="BD336" s="474">
        <v>0</v>
      </c>
      <c r="BE336" s="263">
        <f t="shared" si="2997"/>
        <v>0</v>
      </c>
      <c r="BF336" s="474">
        <v>0</v>
      </c>
      <c r="BG336" s="263">
        <f t="shared" si="2998"/>
        <v>0</v>
      </c>
      <c r="BH336" s="474">
        <v>0</v>
      </c>
      <c r="BI336" s="263">
        <f t="shared" si="2999"/>
        <v>0</v>
      </c>
      <c r="BJ336" s="474">
        <v>0</v>
      </c>
      <c r="BK336" s="263">
        <f t="shared" si="3000"/>
        <v>0</v>
      </c>
      <c r="BL336" s="474">
        <v>0</v>
      </c>
      <c r="BM336" s="263">
        <f t="shared" si="3001"/>
        <v>0</v>
      </c>
      <c r="BN336" s="474">
        <v>0</v>
      </c>
      <c r="BO336" s="263">
        <f t="shared" si="3002"/>
        <v>0</v>
      </c>
      <c r="BP336" s="474">
        <v>0</v>
      </c>
      <c r="BQ336" s="476">
        <f t="shared" si="2382"/>
        <v>0</v>
      </c>
      <c r="BR336" s="295">
        <f t="shared" si="3003"/>
        <v>0</v>
      </c>
    </row>
    <row r="337" spans="2:70" ht="18" hidden="1" customHeight="1" outlineLevel="2" thickTop="1" thickBot="1">
      <c r="B337" s="208" t="s">
        <v>723</v>
      </c>
      <c r="C337" s="260" t="str">
        <f>IF(VLOOKUP(B337,'Orçamento Detalhado'!$A$11:$I$529,4,)="","",(VLOOKUP(B337,'Orçamento Detalhado'!$A$11:$I$529,4,)))</f>
        <v>Kit de instalação para bacia</v>
      </c>
      <c r="D337" s="261" t="str">
        <f>IF(B337="","",VLOOKUP($B337,'Orçamento Detalhado'!$A$11:$J$529,10,))</f>
        <v/>
      </c>
      <c r="E337" s="262">
        <f t="shared" si="2768"/>
        <v>0</v>
      </c>
      <c r="F337" s="478">
        <v>333</v>
      </c>
      <c r="G337" s="263">
        <f t="shared" si="2385"/>
        <v>0</v>
      </c>
      <c r="H337" s="264"/>
      <c r="I337" s="263">
        <f t="shared" si="2973"/>
        <v>0</v>
      </c>
      <c r="J337" s="474"/>
      <c r="K337" s="263">
        <f t="shared" si="2974"/>
        <v>0</v>
      </c>
      <c r="L337" s="474">
        <v>0</v>
      </c>
      <c r="M337" s="263">
        <f t="shared" si="2975"/>
        <v>0</v>
      </c>
      <c r="N337" s="474">
        <v>0</v>
      </c>
      <c r="O337" s="263">
        <f t="shared" si="2976"/>
        <v>0</v>
      </c>
      <c r="P337" s="474">
        <v>0</v>
      </c>
      <c r="Q337" s="263">
        <f t="shared" si="2977"/>
        <v>0</v>
      </c>
      <c r="R337" s="474">
        <v>0</v>
      </c>
      <c r="S337" s="263">
        <f t="shared" si="2978"/>
        <v>0</v>
      </c>
      <c r="T337" s="474">
        <v>0</v>
      </c>
      <c r="U337" s="263">
        <f t="shared" si="2979"/>
        <v>0</v>
      </c>
      <c r="V337" s="474">
        <v>0</v>
      </c>
      <c r="W337" s="263">
        <f t="shared" si="2980"/>
        <v>0</v>
      </c>
      <c r="X337" s="474">
        <v>0</v>
      </c>
      <c r="Y337" s="263">
        <f t="shared" si="2981"/>
        <v>0</v>
      </c>
      <c r="Z337" s="474">
        <v>0</v>
      </c>
      <c r="AA337" s="263">
        <f t="shared" si="2982"/>
        <v>0</v>
      </c>
      <c r="AB337" s="474"/>
      <c r="AC337" s="263">
        <f t="shared" si="2983"/>
        <v>0</v>
      </c>
      <c r="AD337" s="474"/>
      <c r="AE337" s="263">
        <f t="shared" si="2984"/>
        <v>0</v>
      </c>
      <c r="AF337" s="474"/>
      <c r="AG337" s="263">
        <f t="shared" si="2985"/>
        <v>0</v>
      </c>
      <c r="AH337" s="474"/>
      <c r="AI337" s="263">
        <f t="shared" si="2986"/>
        <v>0</v>
      </c>
      <c r="AJ337" s="474">
        <v>0</v>
      </c>
      <c r="AK337" s="263">
        <f t="shared" si="2987"/>
        <v>0</v>
      </c>
      <c r="AL337" s="474">
        <v>0</v>
      </c>
      <c r="AM337" s="263">
        <f t="shared" si="2988"/>
        <v>0</v>
      </c>
      <c r="AN337" s="474">
        <v>0</v>
      </c>
      <c r="AO337" s="263">
        <f t="shared" si="2989"/>
        <v>0</v>
      </c>
      <c r="AP337" s="474">
        <v>0</v>
      </c>
      <c r="AQ337" s="263">
        <f t="shared" si="2990"/>
        <v>0</v>
      </c>
      <c r="AR337" s="474">
        <v>0</v>
      </c>
      <c r="AS337" s="263">
        <f t="shared" si="2991"/>
        <v>0</v>
      </c>
      <c r="AT337" s="474">
        <v>0</v>
      </c>
      <c r="AU337" s="263">
        <f t="shared" si="2992"/>
        <v>0</v>
      </c>
      <c r="AV337" s="474">
        <v>0</v>
      </c>
      <c r="AW337" s="263">
        <f t="shared" si="2993"/>
        <v>0</v>
      </c>
      <c r="AX337" s="474">
        <v>0</v>
      </c>
      <c r="AY337" s="263">
        <f t="shared" si="2994"/>
        <v>0</v>
      </c>
      <c r="AZ337" s="474">
        <v>0</v>
      </c>
      <c r="BA337" s="263">
        <f t="shared" si="2995"/>
        <v>0</v>
      </c>
      <c r="BB337" s="474">
        <v>0</v>
      </c>
      <c r="BC337" s="263">
        <f t="shared" si="2996"/>
        <v>0</v>
      </c>
      <c r="BD337" s="474">
        <v>0</v>
      </c>
      <c r="BE337" s="263">
        <f t="shared" si="2997"/>
        <v>0</v>
      </c>
      <c r="BF337" s="474">
        <v>0</v>
      </c>
      <c r="BG337" s="263">
        <f t="shared" si="2998"/>
        <v>0</v>
      </c>
      <c r="BH337" s="474">
        <v>0</v>
      </c>
      <c r="BI337" s="263">
        <f t="shared" si="2999"/>
        <v>0</v>
      </c>
      <c r="BJ337" s="474">
        <v>0</v>
      </c>
      <c r="BK337" s="263">
        <f t="shared" si="3000"/>
        <v>0</v>
      </c>
      <c r="BL337" s="474">
        <v>0</v>
      </c>
      <c r="BM337" s="263">
        <f t="shared" si="3001"/>
        <v>0</v>
      </c>
      <c r="BN337" s="474">
        <v>0</v>
      </c>
      <c r="BO337" s="263">
        <f t="shared" si="3002"/>
        <v>0</v>
      </c>
      <c r="BP337" s="474">
        <v>0</v>
      </c>
      <c r="BQ337" s="476">
        <f t="shared" si="2382"/>
        <v>0</v>
      </c>
      <c r="BR337" s="295">
        <f t="shared" si="3003"/>
        <v>0</v>
      </c>
    </row>
    <row r="338" spans="2:70" ht="18" hidden="1" customHeight="1" outlineLevel="2" thickTop="1" thickBot="1">
      <c r="B338" s="208" t="s">
        <v>725</v>
      </c>
      <c r="C338" s="260" t="str">
        <f>IF(VLOOKUP(B338,'Orçamento Detalhado'!$A$11:$I$529,4,)="","",(VLOOKUP(B338,'Orçamento Detalhado'!$A$11:$I$529,4,)))</f>
        <v/>
      </c>
      <c r="D338" s="261" t="str">
        <f>IF(B338="","",VLOOKUP($B338,'Orçamento Detalhado'!$A$11:$J$529,10,))</f>
        <v/>
      </c>
      <c r="E338" s="262">
        <f t="shared" si="2768"/>
        <v>0</v>
      </c>
      <c r="F338" s="478">
        <v>334</v>
      </c>
      <c r="G338" s="263">
        <f t="shared" si="2385"/>
        <v>0</v>
      </c>
      <c r="H338" s="264"/>
      <c r="I338" s="263">
        <f t="shared" si="2973"/>
        <v>0</v>
      </c>
      <c r="J338" s="474"/>
      <c r="K338" s="263">
        <f t="shared" si="2974"/>
        <v>0</v>
      </c>
      <c r="L338" s="474">
        <v>0</v>
      </c>
      <c r="M338" s="263">
        <f t="shared" si="2975"/>
        <v>0</v>
      </c>
      <c r="N338" s="474">
        <v>0</v>
      </c>
      <c r="O338" s="263">
        <f t="shared" si="2976"/>
        <v>0</v>
      </c>
      <c r="P338" s="474">
        <v>0</v>
      </c>
      <c r="Q338" s="263">
        <f t="shared" si="2977"/>
        <v>0</v>
      </c>
      <c r="R338" s="474">
        <v>0</v>
      </c>
      <c r="S338" s="263">
        <f t="shared" si="2978"/>
        <v>0</v>
      </c>
      <c r="T338" s="474">
        <v>0</v>
      </c>
      <c r="U338" s="263">
        <f t="shared" si="2979"/>
        <v>0</v>
      </c>
      <c r="V338" s="474">
        <v>0</v>
      </c>
      <c r="W338" s="263">
        <f t="shared" si="2980"/>
        <v>0</v>
      </c>
      <c r="X338" s="474">
        <v>0</v>
      </c>
      <c r="Y338" s="263">
        <f t="shared" si="2981"/>
        <v>0</v>
      </c>
      <c r="Z338" s="474">
        <v>0</v>
      </c>
      <c r="AA338" s="263">
        <f t="shared" si="2982"/>
        <v>0</v>
      </c>
      <c r="AB338" s="474"/>
      <c r="AC338" s="263">
        <f t="shared" si="2983"/>
        <v>0</v>
      </c>
      <c r="AD338" s="474"/>
      <c r="AE338" s="263">
        <f t="shared" si="2984"/>
        <v>0</v>
      </c>
      <c r="AF338" s="474"/>
      <c r="AG338" s="263">
        <f t="shared" si="2985"/>
        <v>0</v>
      </c>
      <c r="AH338" s="474"/>
      <c r="AI338" s="263">
        <f t="shared" si="2986"/>
        <v>0</v>
      </c>
      <c r="AJ338" s="474">
        <v>0</v>
      </c>
      <c r="AK338" s="263">
        <f t="shared" si="2987"/>
        <v>0</v>
      </c>
      <c r="AL338" s="474">
        <v>0</v>
      </c>
      <c r="AM338" s="263">
        <f t="shared" si="2988"/>
        <v>0</v>
      </c>
      <c r="AN338" s="474">
        <v>0</v>
      </c>
      <c r="AO338" s="263">
        <f t="shared" si="2989"/>
        <v>0</v>
      </c>
      <c r="AP338" s="474">
        <v>0</v>
      </c>
      <c r="AQ338" s="263">
        <f t="shared" si="2990"/>
        <v>0</v>
      </c>
      <c r="AR338" s="474">
        <v>0</v>
      </c>
      <c r="AS338" s="263">
        <f t="shared" si="2991"/>
        <v>0</v>
      </c>
      <c r="AT338" s="474">
        <v>0</v>
      </c>
      <c r="AU338" s="263">
        <f t="shared" si="2992"/>
        <v>0</v>
      </c>
      <c r="AV338" s="474">
        <v>0</v>
      </c>
      <c r="AW338" s="263">
        <f t="shared" si="2993"/>
        <v>0</v>
      </c>
      <c r="AX338" s="474">
        <v>0</v>
      </c>
      <c r="AY338" s="263">
        <f t="shared" si="2994"/>
        <v>0</v>
      </c>
      <c r="AZ338" s="474">
        <v>0</v>
      </c>
      <c r="BA338" s="263">
        <f t="shared" si="2995"/>
        <v>0</v>
      </c>
      <c r="BB338" s="474">
        <v>0</v>
      </c>
      <c r="BC338" s="263">
        <f t="shared" si="2996"/>
        <v>0</v>
      </c>
      <c r="BD338" s="474">
        <v>0</v>
      </c>
      <c r="BE338" s="263">
        <f t="shared" si="2997"/>
        <v>0</v>
      </c>
      <c r="BF338" s="474">
        <v>0</v>
      </c>
      <c r="BG338" s="263">
        <f t="shared" si="2998"/>
        <v>0</v>
      </c>
      <c r="BH338" s="474">
        <v>0</v>
      </c>
      <c r="BI338" s="263">
        <f t="shared" si="2999"/>
        <v>0</v>
      </c>
      <c r="BJ338" s="474">
        <v>0</v>
      </c>
      <c r="BK338" s="263">
        <f t="shared" si="3000"/>
        <v>0</v>
      </c>
      <c r="BL338" s="474">
        <v>0</v>
      </c>
      <c r="BM338" s="263">
        <f t="shared" si="3001"/>
        <v>0</v>
      </c>
      <c r="BN338" s="474">
        <v>0</v>
      </c>
      <c r="BO338" s="263">
        <f t="shared" si="3002"/>
        <v>0</v>
      </c>
      <c r="BP338" s="474">
        <v>0</v>
      </c>
      <c r="BQ338" s="476">
        <f t="shared" si="2382"/>
        <v>0</v>
      </c>
      <c r="BR338" s="295">
        <f t="shared" si="3003"/>
        <v>0</v>
      </c>
    </row>
    <row r="339" spans="2:70" ht="18" hidden="1" customHeight="1" outlineLevel="2" thickTop="1" thickBot="1">
      <c r="B339" s="208" t="s">
        <v>726</v>
      </c>
      <c r="C339" s="260" t="str">
        <f>IF(VLOOKUP(B339,'Orçamento Detalhado'!$A$11:$I$529,4,)="","",(VLOOKUP(B339,'Orçamento Detalhado'!$A$11:$I$529,4,)))</f>
        <v/>
      </c>
      <c r="D339" s="261" t="str">
        <f>IF(B339="","",VLOOKUP($B339,'Orçamento Detalhado'!$A$11:$J$529,10,))</f>
        <v/>
      </c>
      <c r="E339" s="262">
        <f t="shared" ref="E339:E370" si="3004">IFERROR(D339/$D$524,0)</f>
        <v>0</v>
      </c>
      <c r="F339" s="478">
        <v>335</v>
      </c>
      <c r="G339" s="263">
        <f t="shared" si="2385"/>
        <v>0</v>
      </c>
      <c r="H339" s="264"/>
      <c r="I339" s="263">
        <f t="shared" si="2973"/>
        <v>0</v>
      </c>
      <c r="J339" s="474"/>
      <c r="K339" s="263">
        <f t="shared" si="2974"/>
        <v>0</v>
      </c>
      <c r="L339" s="474">
        <v>0</v>
      </c>
      <c r="M339" s="263">
        <f t="shared" si="2975"/>
        <v>0</v>
      </c>
      <c r="N339" s="474">
        <v>0</v>
      </c>
      <c r="O339" s="263">
        <f t="shared" si="2976"/>
        <v>0</v>
      </c>
      <c r="P339" s="474">
        <v>0</v>
      </c>
      <c r="Q339" s="263">
        <f t="shared" si="2977"/>
        <v>0</v>
      </c>
      <c r="R339" s="474">
        <v>0</v>
      </c>
      <c r="S339" s="263">
        <f t="shared" si="2978"/>
        <v>0</v>
      </c>
      <c r="T339" s="474">
        <v>0</v>
      </c>
      <c r="U339" s="263">
        <f t="shared" si="2979"/>
        <v>0</v>
      </c>
      <c r="V339" s="474">
        <v>0</v>
      </c>
      <c r="W339" s="263">
        <f t="shared" si="2980"/>
        <v>0</v>
      </c>
      <c r="X339" s="474">
        <v>0</v>
      </c>
      <c r="Y339" s="263">
        <f t="shared" si="2981"/>
        <v>0</v>
      </c>
      <c r="Z339" s="474">
        <v>0</v>
      </c>
      <c r="AA339" s="263">
        <f t="shared" si="2982"/>
        <v>0</v>
      </c>
      <c r="AB339" s="474"/>
      <c r="AC339" s="263">
        <f t="shared" si="2983"/>
        <v>0</v>
      </c>
      <c r="AD339" s="474"/>
      <c r="AE339" s="263">
        <f t="shared" si="2984"/>
        <v>0</v>
      </c>
      <c r="AF339" s="474"/>
      <c r="AG339" s="263">
        <f t="shared" si="2985"/>
        <v>0</v>
      </c>
      <c r="AH339" s="474"/>
      <c r="AI339" s="263">
        <f t="shared" si="2986"/>
        <v>0</v>
      </c>
      <c r="AJ339" s="474">
        <v>0</v>
      </c>
      <c r="AK339" s="263">
        <f t="shared" si="2987"/>
        <v>0</v>
      </c>
      <c r="AL339" s="474">
        <v>0</v>
      </c>
      <c r="AM339" s="263">
        <f t="shared" si="2988"/>
        <v>0</v>
      </c>
      <c r="AN339" s="474">
        <v>0</v>
      </c>
      <c r="AO339" s="263">
        <f t="shared" si="2989"/>
        <v>0</v>
      </c>
      <c r="AP339" s="474">
        <v>0</v>
      </c>
      <c r="AQ339" s="263">
        <f t="shared" si="2990"/>
        <v>0</v>
      </c>
      <c r="AR339" s="474">
        <v>0</v>
      </c>
      <c r="AS339" s="263">
        <f t="shared" si="2991"/>
        <v>0</v>
      </c>
      <c r="AT339" s="474">
        <v>0</v>
      </c>
      <c r="AU339" s="263">
        <f t="shared" si="2992"/>
        <v>0</v>
      </c>
      <c r="AV339" s="474">
        <v>0</v>
      </c>
      <c r="AW339" s="263">
        <f t="shared" si="2993"/>
        <v>0</v>
      </c>
      <c r="AX339" s="474">
        <v>0</v>
      </c>
      <c r="AY339" s="263">
        <f t="shared" si="2994"/>
        <v>0</v>
      </c>
      <c r="AZ339" s="474">
        <v>0</v>
      </c>
      <c r="BA339" s="263">
        <f t="shared" si="2995"/>
        <v>0</v>
      </c>
      <c r="BB339" s="474">
        <v>0</v>
      </c>
      <c r="BC339" s="263">
        <f t="shared" si="2996"/>
        <v>0</v>
      </c>
      <c r="BD339" s="474">
        <v>0</v>
      </c>
      <c r="BE339" s="263">
        <f t="shared" si="2997"/>
        <v>0</v>
      </c>
      <c r="BF339" s="474">
        <v>0</v>
      </c>
      <c r="BG339" s="263">
        <f t="shared" si="2998"/>
        <v>0</v>
      </c>
      <c r="BH339" s="474">
        <v>0</v>
      </c>
      <c r="BI339" s="263">
        <f t="shared" si="2999"/>
        <v>0</v>
      </c>
      <c r="BJ339" s="474">
        <v>0</v>
      </c>
      <c r="BK339" s="263">
        <f t="shared" si="3000"/>
        <v>0</v>
      </c>
      <c r="BL339" s="474">
        <v>0</v>
      </c>
      <c r="BM339" s="263">
        <f t="shared" si="3001"/>
        <v>0</v>
      </c>
      <c r="BN339" s="474">
        <v>0</v>
      </c>
      <c r="BO339" s="263">
        <f t="shared" si="3002"/>
        <v>0</v>
      </c>
      <c r="BP339" s="474">
        <v>0</v>
      </c>
      <c r="BQ339" s="476">
        <f t="shared" si="2382"/>
        <v>0</v>
      </c>
      <c r="BR339" s="295">
        <f t="shared" si="3003"/>
        <v>0</v>
      </c>
    </row>
    <row r="340" spans="2:70" ht="18" hidden="1" customHeight="1" outlineLevel="2" thickTop="1" thickBot="1">
      <c r="B340" s="208" t="s">
        <v>727</v>
      </c>
      <c r="C340" s="260" t="str">
        <f>IF(VLOOKUP(B340,'Orçamento Detalhado'!$A$11:$I$529,4,)="","",(VLOOKUP(B340,'Orçamento Detalhado'!$A$11:$I$529,4,)))</f>
        <v/>
      </c>
      <c r="D340" s="261" t="str">
        <f>IF(B340="","",VLOOKUP($B340,'Orçamento Detalhado'!$A$11:$J$529,10,))</f>
        <v/>
      </c>
      <c r="E340" s="262">
        <f t="shared" si="3004"/>
        <v>0</v>
      </c>
      <c r="F340" s="478">
        <v>336</v>
      </c>
      <c r="G340" s="263">
        <f t="shared" ref="G340:G343" si="3005">IFERROR($D340*H340,0)</f>
        <v>0</v>
      </c>
      <c r="H340" s="264"/>
      <c r="I340" s="263">
        <f t="shared" ref="I340:I343" si="3006">IFERROR($D340*J340,0)</f>
        <v>0</v>
      </c>
      <c r="J340" s="474"/>
      <c r="K340" s="263">
        <f t="shared" ref="K340:K343" si="3007">IFERROR($D340*L340,0)</f>
        <v>0</v>
      </c>
      <c r="L340" s="474">
        <v>0</v>
      </c>
      <c r="M340" s="263">
        <f t="shared" ref="M340:M343" si="3008">IFERROR($D340*N340,0)</f>
        <v>0</v>
      </c>
      <c r="N340" s="474">
        <v>0</v>
      </c>
      <c r="O340" s="263">
        <f t="shared" ref="O340:O343" si="3009">IFERROR($D340*P340,0)</f>
        <v>0</v>
      </c>
      <c r="P340" s="474">
        <v>0</v>
      </c>
      <c r="Q340" s="263">
        <f t="shared" ref="Q340:Q343" si="3010">IFERROR($D340*R340,0)</f>
        <v>0</v>
      </c>
      <c r="R340" s="474">
        <v>0</v>
      </c>
      <c r="S340" s="263">
        <f t="shared" ref="S340:S343" si="3011">IFERROR($D340*T340,0)</f>
        <v>0</v>
      </c>
      <c r="T340" s="474">
        <v>0</v>
      </c>
      <c r="U340" s="263">
        <f t="shared" ref="U340:U343" si="3012">IFERROR($D340*V340,0)</f>
        <v>0</v>
      </c>
      <c r="V340" s="474">
        <v>0</v>
      </c>
      <c r="W340" s="263">
        <f t="shared" ref="W340:W343" si="3013">IFERROR($D340*X340,0)</f>
        <v>0</v>
      </c>
      <c r="X340" s="474">
        <v>0</v>
      </c>
      <c r="Y340" s="263">
        <f t="shared" ref="Y340:Y343" si="3014">IFERROR($D340*Z340,0)</f>
        <v>0</v>
      </c>
      <c r="Z340" s="474">
        <v>0</v>
      </c>
      <c r="AA340" s="263">
        <f t="shared" ref="AA340:AA343" si="3015">IFERROR($D340*AB340,0)</f>
        <v>0</v>
      </c>
      <c r="AB340" s="474"/>
      <c r="AC340" s="263">
        <f t="shared" ref="AC340:AC343" si="3016">IFERROR($D340*AD340,0)</f>
        <v>0</v>
      </c>
      <c r="AD340" s="474"/>
      <c r="AE340" s="263">
        <f t="shared" ref="AE340:AE343" si="3017">IFERROR($D340*AF340,0)</f>
        <v>0</v>
      </c>
      <c r="AF340" s="474"/>
      <c r="AG340" s="263">
        <f t="shared" ref="AG340:AG343" si="3018">IFERROR($D340*AH340,0)</f>
        <v>0</v>
      </c>
      <c r="AH340" s="474"/>
      <c r="AI340" s="263">
        <f t="shared" ref="AI340:AI343" si="3019">IFERROR($D340*AJ340,0)</f>
        <v>0</v>
      </c>
      <c r="AJ340" s="474">
        <v>0</v>
      </c>
      <c r="AK340" s="263">
        <f t="shared" ref="AK340:AK343" si="3020">IFERROR($D340*AL340,0)</f>
        <v>0</v>
      </c>
      <c r="AL340" s="474">
        <v>0</v>
      </c>
      <c r="AM340" s="263">
        <f t="shared" ref="AM340:AM343" si="3021">IFERROR($D340*AN340,0)</f>
        <v>0</v>
      </c>
      <c r="AN340" s="474">
        <v>0</v>
      </c>
      <c r="AO340" s="263">
        <f t="shared" ref="AO340:AO343" si="3022">IFERROR($D340*AP340,0)</f>
        <v>0</v>
      </c>
      <c r="AP340" s="474">
        <v>0</v>
      </c>
      <c r="AQ340" s="263">
        <f t="shared" ref="AQ340:AQ343" si="3023">IFERROR($D340*AR340,0)</f>
        <v>0</v>
      </c>
      <c r="AR340" s="474">
        <v>0</v>
      </c>
      <c r="AS340" s="263">
        <f t="shared" ref="AS340:AS343" si="3024">IFERROR($D340*AT340,0)</f>
        <v>0</v>
      </c>
      <c r="AT340" s="474">
        <v>0</v>
      </c>
      <c r="AU340" s="263">
        <f t="shared" ref="AU340:AU343" si="3025">IFERROR($D340*AV340,0)</f>
        <v>0</v>
      </c>
      <c r="AV340" s="474">
        <v>0</v>
      </c>
      <c r="AW340" s="263">
        <f t="shared" ref="AW340:AW343" si="3026">IFERROR($D340*AX340,0)</f>
        <v>0</v>
      </c>
      <c r="AX340" s="474">
        <v>0</v>
      </c>
      <c r="AY340" s="263">
        <f t="shared" ref="AY340:AY343" si="3027">IFERROR($D340*AZ340,0)</f>
        <v>0</v>
      </c>
      <c r="AZ340" s="474">
        <v>0</v>
      </c>
      <c r="BA340" s="263">
        <f t="shared" ref="BA340:BA343" si="3028">IFERROR($D340*BB340,0)</f>
        <v>0</v>
      </c>
      <c r="BB340" s="474">
        <v>0</v>
      </c>
      <c r="BC340" s="263">
        <f t="shared" ref="BC340:BC343" si="3029">IFERROR($D340*BD340,0)</f>
        <v>0</v>
      </c>
      <c r="BD340" s="474">
        <v>0</v>
      </c>
      <c r="BE340" s="263">
        <f t="shared" ref="BE340:BE343" si="3030">IFERROR($D340*BF340,0)</f>
        <v>0</v>
      </c>
      <c r="BF340" s="474">
        <v>0</v>
      </c>
      <c r="BG340" s="263">
        <f t="shared" ref="BG340:BG343" si="3031">IFERROR($D340*BH340,0)</f>
        <v>0</v>
      </c>
      <c r="BH340" s="474">
        <v>0</v>
      </c>
      <c r="BI340" s="263">
        <f t="shared" ref="BI340:BI343" si="3032">IFERROR($D340*BJ340,0)</f>
        <v>0</v>
      </c>
      <c r="BJ340" s="474">
        <v>0</v>
      </c>
      <c r="BK340" s="263">
        <f t="shared" ref="BK340:BK343" si="3033">IFERROR($D340*BL340,0)</f>
        <v>0</v>
      </c>
      <c r="BL340" s="474">
        <v>0</v>
      </c>
      <c r="BM340" s="263">
        <f t="shared" ref="BM340:BM343" si="3034">IFERROR($D340*BN340,0)</f>
        <v>0</v>
      </c>
      <c r="BN340" s="474">
        <v>0</v>
      </c>
      <c r="BO340" s="263">
        <f t="shared" ref="BO340:BO343" si="3035">IFERROR($D340*BP340,0)</f>
        <v>0</v>
      </c>
      <c r="BP340" s="474">
        <v>0</v>
      </c>
      <c r="BQ340" s="476">
        <f t="shared" ref="BQ340:BQ343" si="3036">SUM(BN340,BL340,BJ340,BH340,BF340,BD340,BB340,AZ340,AX340,AV340,AT340,AR340,AP340,AN340,AL340,AJ340,AH340,AF340,AD340,AB340,Z340,X340,V340,T340,R340,P340,N340,L340,J340,H340,BP340)</f>
        <v>0</v>
      </c>
      <c r="BR340" s="295">
        <f t="shared" si="3003"/>
        <v>0</v>
      </c>
    </row>
    <row r="341" spans="2:70" ht="18" hidden="1" customHeight="1" outlineLevel="2" thickTop="1" thickBot="1">
      <c r="B341" s="208" t="s">
        <v>728</v>
      </c>
      <c r="C341" s="260" t="str">
        <f>IF(VLOOKUP(B341,'Orçamento Detalhado'!$A$11:$I$529,4,)="","",(VLOOKUP(B341,'Orçamento Detalhado'!$A$11:$I$529,4,)))</f>
        <v/>
      </c>
      <c r="D341" s="261" t="str">
        <f>IF(B341="","",VLOOKUP($B341,'Orçamento Detalhado'!$A$11:$J$529,10,))</f>
        <v/>
      </c>
      <c r="E341" s="262">
        <f t="shared" si="3004"/>
        <v>0</v>
      </c>
      <c r="F341" s="478">
        <v>337</v>
      </c>
      <c r="G341" s="263">
        <f t="shared" si="3005"/>
        <v>0</v>
      </c>
      <c r="H341" s="264"/>
      <c r="I341" s="263">
        <f t="shared" si="3006"/>
        <v>0</v>
      </c>
      <c r="J341" s="474"/>
      <c r="K341" s="263">
        <f t="shared" si="3007"/>
        <v>0</v>
      </c>
      <c r="L341" s="474">
        <v>0</v>
      </c>
      <c r="M341" s="263">
        <f t="shared" si="3008"/>
        <v>0</v>
      </c>
      <c r="N341" s="474">
        <v>0</v>
      </c>
      <c r="O341" s="263">
        <f t="shared" si="3009"/>
        <v>0</v>
      </c>
      <c r="P341" s="474">
        <v>0</v>
      </c>
      <c r="Q341" s="263">
        <f t="shared" si="3010"/>
        <v>0</v>
      </c>
      <c r="R341" s="474">
        <v>0</v>
      </c>
      <c r="S341" s="263">
        <f t="shared" si="3011"/>
        <v>0</v>
      </c>
      <c r="T341" s="474">
        <v>0</v>
      </c>
      <c r="U341" s="263">
        <f t="shared" si="3012"/>
        <v>0</v>
      </c>
      <c r="V341" s="474">
        <v>0</v>
      </c>
      <c r="W341" s="263">
        <f t="shared" si="3013"/>
        <v>0</v>
      </c>
      <c r="X341" s="474">
        <v>0</v>
      </c>
      <c r="Y341" s="263">
        <f t="shared" si="3014"/>
        <v>0</v>
      </c>
      <c r="Z341" s="474">
        <v>0</v>
      </c>
      <c r="AA341" s="263">
        <f t="shared" si="3015"/>
        <v>0</v>
      </c>
      <c r="AB341" s="474"/>
      <c r="AC341" s="263">
        <f t="shared" si="3016"/>
        <v>0</v>
      </c>
      <c r="AD341" s="474"/>
      <c r="AE341" s="263">
        <f t="shared" si="3017"/>
        <v>0</v>
      </c>
      <c r="AF341" s="474"/>
      <c r="AG341" s="263">
        <f t="shared" si="3018"/>
        <v>0</v>
      </c>
      <c r="AH341" s="474"/>
      <c r="AI341" s="263">
        <f t="shared" si="3019"/>
        <v>0</v>
      </c>
      <c r="AJ341" s="474">
        <v>0</v>
      </c>
      <c r="AK341" s="263">
        <f t="shared" si="3020"/>
        <v>0</v>
      </c>
      <c r="AL341" s="474">
        <v>0</v>
      </c>
      <c r="AM341" s="263">
        <f t="shared" si="3021"/>
        <v>0</v>
      </c>
      <c r="AN341" s="474">
        <v>0</v>
      </c>
      <c r="AO341" s="263">
        <f t="shared" si="3022"/>
        <v>0</v>
      </c>
      <c r="AP341" s="474">
        <v>0</v>
      </c>
      <c r="AQ341" s="263">
        <f t="shared" si="3023"/>
        <v>0</v>
      </c>
      <c r="AR341" s="474">
        <v>0</v>
      </c>
      <c r="AS341" s="263">
        <f t="shared" si="3024"/>
        <v>0</v>
      </c>
      <c r="AT341" s="474">
        <v>0</v>
      </c>
      <c r="AU341" s="263">
        <f t="shared" si="3025"/>
        <v>0</v>
      </c>
      <c r="AV341" s="474">
        <v>0</v>
      </c>
      <c r="AW341" s="263">
        <f t="shared" si="3026"/>
        <v>0</v>
      </c>
      <c r="AX341" s="474">
        <v>0</v>
      </c>
      <c r="AY341" s="263">
        <f t="shared" si="3027"/>
        <v>0</v>
      </c>
      <c r="AZ341" s="474">
        <v>0</v>
      </c>
      <c r="BA341" s="263">
        <f t="shared" si="3028"/>
        <v>0</v>
      </c>
      <c r="BB341" s="474">
        <v>0</v>
      </c>
      <c r="BC341" s="263">
        <f t="shared" si="3029"/>
        <v>0</v>
      </c>
      <c r="BD341" s="474">
        <v>0</v>
      </c>
      <c r="BE341" s="263">
        <f t="shared" si="3030"/>
        <v>0</v>
      </c>
      <c r="BF341" s="474">
        <v>0</v>
      </c>
      <c r="BG341" s="263">
        <f t="shared" si="3031"/>
        <v>0</v>
      </c>
      <c r="BH341" s="474">
        <v>0</v>
      </c>
      <c r="BI341" s="263">
        <f t="shared" si="3032"/>
        <v>0</v>
      </c>
      <c r="BJ341" s="474">
        <v>0</v>
      </c>
      <c r="BK341" s="263">
        <f t="shared" si="3033"/>
        <v>0</v>
      </c>
      <c r="BL341" s="474">
        <v>0</v>
      </c>
      <c r="BM341" s="263">
        <f t="shared" si="3034"/>
        <v>0</v>
      </c>
      <c r="BN341" s="474">
        <v>0</v>
      </c>
      <c r="BO341" s="263">
        <f t="shared" si="3035"/>
        <v>0</v>
      </c>
      <c r="BP341" s="474">
        <v>0</v>
      </c>
      <c r="BQ341" s="476">
        <f t="shared" si="3036"/>
        <v>0</v>
      </c>
      <c r="BR341" s="295">
        <f t="shared" si="3003"/>
        <v>0</v>
      </c>
    </row>
    <row r="342" spans="2:70" ht="18" hidden="1" customHeight="1" outlineLevel="2" thickTop="1" thickBot="1">
      <c r="B342" s="208" t="s">
        <v>729</v>
      </c>
      <c r="C342" s="260" t="str">
        <f>IF(VLOOKUP(B342,'Orçamento Detalhado'!$A$11:$I$529,4,)="","",(VLOOKUP(B342,'Orçamento Detalhado'!$A$11:$I$529,4,)))</f>
        <v/>
      </c>
      <c r="D342" s="261" t="str">
        <f>IF(B342="","",VLOOKUP($B342,'Orçamento Detalhado'!$A$11:$J$529,10,))</f>
        <v/>
      </c>
      <c r="E342" s="262">
        <f t="shared" si="3004"/>
        <v>0</v>
      </c>
      <c r="F342" s="478">
        <v>338</v>
      </c>
      <c r="G342" s="263">
        <f t="shared" si="3005"/>
        <v>0</v>
      </c>
      <c r="H342" s="264"/>
      <c r="I342" s="263">
        <f t="shared" si="3006"/>
        <v>0</v>
      </c>
      <c r="J342" s="474"/>
      <c r="K342" s="263">
        <f t="shared" si="3007"/>
        <v>0</v>
      </c>
      <c r="L342" s="474">
        <v>0</v>
      </c>
      <c r="M342" s="263">
        <f t="shared" si="3008"/>
        <v>0</v>
      </c>
      <c r="N342" s="474">
        <v>0</v>
      </c>
      <c r="O342" s="263">
        <f t="shared" si="3009"/>
        <v>0</v>
      </c>
      <c r="P342" s="474">
        <v>0</v>
      </c>
      <c r="Q342" s="263">
        <f t="shared" si="3010"/>
        <v>0</v>
      </c>
      <c r="R342" s="474">
        <v>0</v>
      </c>
      <c r="S342" s="263">
        <f t="shared" si="3011"/>
        <v>0</v>
      </c>
      <c r="T342" s="474">
        <v>0</v>
      </c>
      <c r="U342" s="263">
        <f t="shared" si="3012"/>
        <v>0</v>
      </c>
      <c r="V342" s="474">
        <v>0</v>
      </c>
      <c r="W342" s="263">
        <f t="shared" si="3013"/>
        <v>0</v>
      </c>
      <c r="X342" s="474">
        <v>0</v>
      </c>
      <c r="Y342" s="263">
        <f t="shared" si="3014"/>
        <v>0</v>
      </c>
      <c r="Z342" s="474">
        <v>0</v>
      </c>
      <c r="AA342" s="263">
        <f t="shared" si="3015"/>
        <v>0</v>
      </c>
      <c r="AB342" s="474"/>
      <c r="AC342" s="263">
        <f t="shared" si="3016"/>
        <v>0</v>
      </c>
      <c r="AD342" s="474"/>
      <c r="AE342" s="263">
        <f t="shared" si="3017"/>
        <v>0</v>
      </c>
      <c r="AF342" s="474"/>
      <c r="AG342" s="263">
        <f t="shared" si="3018"/>
        <v>0</v>
      </c>
      <c r="AH342" s="474"/>
      <c r="AI342" s="263">
        <f t="shared" si="3019"/>
        <v>0</v>
      </c>
      <c r="AJ342" s="474">
        <v>0</v>
      </c>
      <c r="AK342" s="263">
        <f t="shared" si="3020"/>
        <v>0</v>
      </c>
      <c r="AL342" s="474">
        <v>0</v>
      </c>
      <c r="AM342" s="263">
        <f t="shared" si="3021"/>
        <v>0</v>
      </c>
      <c r="AN342" s="474">
        <v>0</v>
      </c>
      <c r="AO342" s="263">
        <f t="shared" si="3022"/>
        <v>0</v>
      </c>
      <c r="AP342" s="474">
        <v>0</v>
      </c>
      <c r="AQ342" s="263">
        <f t="shared" si="3023"/>
        <v>0</v>
      </c>
      <c r="AR342" s="474">
        <v>0</v>
      </c>
      <c r="AS342" s="263">
        <f t="shared" si="3024"/>
        <v>0</v>
      </c>
      <c r="AT342" s="474">
        <v>0</v>
      </c>
      <c r="AU342" s="263">
        <f t="shared" si="3025"/>
        <v>0</v>
      </c>
      <c r="AV342" s="474">
        <v>0</v>
      </c>
      <c r="AW342" s="263">
        <f t="shared" si="3026"/>
        <v>0</v>
      </c>
      <c r="AX342" s="474">
        <v>0</v>
      </c>
      <c r="AY342" s="263">
        <f t="shared" si="3027"/>
        <v>0</v>
      </c>
      <c r="AZ342" s="474">
        <v>0</v>
      </c>
      <c r="BA342" s="263">
        <f t="shared" si="3028"/>
        <v>0</v>
      </c>
      <c r="BB342" s="474">
        <v>0</v>
      </c>
      <c r="BC342" s="263">
        <f t="shared" si="3029"/>
        <v>0</v>
      </c>
      <c r="BD342" s="474">
        <v>0</v>
      </c>
      <c r="BE342" s="263">
        <f t="shared" si="3030"/>
        <v>0</v>
      </c>
      <c r="BF342" s="474">
        <v>0</v>
      </c>
      <c r="BG342" s="263">
        <f t="shared" si="3031"/>
        <v>0</v>
      </c>
      <c r="BH342" s="474">
        <v>0</v>
      </c>
      <c r="BI342" s="263">
        <f t="shared" si="3032"/>
        <v>0</v>
      </c>
      <c r="BJ342" s="474">
        <v>0</v>
      </c>
      <c r="BK342" s="263">
        <f t="shared" si="3033"/>
        <v>0</v>
      </c>
      <c r="BL342" s="474">
        <v>0</v>
      </c>
      <c r="BM342" s="263">
        <f t="shared" si="3034"/>
        <v>0</v>
      </c>
      <c r="BN342" s="474">
        <v>0</v>
      </c>
      <c r="BO342" s="263">
        <f t="shared" si="3035"/>
        <v>0</v>
      </c>
      <c r="BP342" s="474">
        <v>0</v>
      </c>
      <c r="BQ342" s="476">
        <f t="shared" si="3036"/>
        <v>0</v>
      </c>
      <c r="BR342" s="295">
        <f t="shared" si="3003"/>
        <v>0</v>
      </c>
    </row>
    <row r="343" spans="2:70" ht="18" hidden="1" customHeight="1" outlineLevel="2" thickTop="1" thickBot="1">
      <c r="B343" s="208" t="s">
        <v>730</v>
      </c>
      <c r="C343" s="260" t="str">
        <f>IF(VLOOKUP(B343,'Orçamento Detalhado'!$A$11:$I$529,4,)="","",(VLOOKUP(B343,'Orçamento Detalhado'!$A$11:$I$529,4,)))</f>
        <v/>
      </c>
      <c r="D343" s="261" t="str">
        <f>IF(B343="","",VLOOKUP($B343,'Orçamento Detalhado'!$A$11:$J$529,10,))</f>
        <v/>
      </c>
      <c r="E343" s="262">
        <f t="shared" si="3004"/>
        <v>0</v>
      </c>
      <c r="F343" s="478">
        <v>339</v>
      </c>
      <c r="G343" s="263">
        <f t="shared" si="3005"/>
        <v>0</v>
      </c>
      <c r="H343" s="264"/>
      <c r="I343" s="263">
        <f t="shared" si="3006"/>
        <v>0</v>
      </c>
      <c r="J343" s="474"/>
      <c r="K343" s="263">
        <f t="shared" si="3007"/>
        <v>0</v>
      </c>
      <c r="L343" s="474">
        <v>0</v>
      </c>
      <c r="M343" s="263">
        <f t="shared" si="3008"/>
        <v>0</v>
      </c>
      <c r="N343" s="474">
        <v>0</v>
      </c>
      <c r="O343" s="263">
        <f t="shared" si="3009"/>
        <v>0</v>
      </c>
      <c r="P343" s="474">
        <v>0</v>
      </c>
      <c r="Q343" s="263">
        <f t="shared" si="3010"/>
        <v>0</v>
      </c>
      <c r="R343" s="474">
        <v>0</v>
      </c>
      <c r="S343" s="263">
        <f t="shared" si="3011"/>
        <v>0</v>
      </c>
      <c r="T343" s="474">
        <v>0</v>
      </c>
      <c r="U343" s="263">
        <f t="shared" si="3012"/>
        <v>0</v>
      </c>
      <c r="V343" s="474">
        <v>0</v>
      </c>
      <c r="W343" s="263">
        <f t="shared" si="3013"/>
        <v>0</v>
      </c>
      <c r="X343" s="474">
        <v>0</v>
      </c>
      <c r="Y343" s="263">
        <f t="shared" si="3014"/>
        <v>0</v>
      </c>
      <c r="Z343" s="474">
        <v>0</v>
      </c>
      <c r="AA343" s="263">
        <f t="shared" si="3015"/>
        <v>0</v>
      </c>
      <c r="AB343" s="474"/>
      <c r="AC343" s="263">
        <f t="shared" si="3016"/>
        <v>0</v>
      </c>
      <c r="AD343" s="474"/>
      <c r="AE343" s="263">
        <f t="shared" si="3017"/>
        <v>0</v>
      </c>
      <c r="AF343" s="474"/>
      <c r="AG343" s="263">
        <f t="shared" si="3018"/>
        <v>0</v>
      </c>
      <c r="AH343" s="474"/>
      <c r="AI343" s="263">
        <f t="shared" si="3019"/>
        <v>0</v>
      </c>
      <c r="AJ343" s="474">
        <v>0</v>
      </c>
      <c r="AK343" s="263">
        <f t="shared" si="3020"/>
        <v>0</v>
      </c>
      <c r="AL343" s="474">
        <v>0</v>
      </c>
      <c r="AM343" s="263">
        <f t="shared" si="3021"/>
        <v>0</v>
      </c>
      <c r="AN343" s="474">
        <v>0</v>
      </c>
      <c r="AO343" s="263">
        <f t="shared" si="3022"/>
        <v>0</v>
      </c>
      <c r="AP343" s="474">
        <v>0</v>
      </c>
      <c r="AQ343" s="263">
        <f t="shared" si="3023"/>
        <v>0</v>
      </c>
      <c r="AR343" s="474">
        <v>0</v>
      </c>
      <c r="AS343" s="263">
        <f t="shared" si="3024"/>
        <v>0</v>
      </c>
      <c r="AT343" s="474">
        <v>0</v>
      </c>
      <c r="AU343" s="263">
        <f t="shared" si="3025"/>
        <v>0</v>
      </c>
      <c r="AV343" s="474">
        <v>0</v>
      </c>
      <c r="AW343" s="263">
        <f t="shared" si="3026"/>
        <v>0</v>
      </c>
      <c r="AX343" s="474">
        <v>0</v>
      </c>
      <c r="AY343" s="263">
        <f t="shared" si="3027"/>
        <v>0</v>
      </c>
      <c r="AZ343" s="474">
        <v>0</v>
      </c>
      <c r="BA343" s="263">
        <f t="shared" si="3028"/>
        <v>0</v>
      </c>
      <c r="BB343" s="474">
        <v>0</v>
      </c>
      <c r="BC343" s="263">
        <f t="shared" si="3029"/>
        <v>0</v>
      </c>
      <c r="BD343" s="474">
        <v>0</v>
      </c>
      <c r="BE343" s="263">
        <f t="shared" si="3030"/>
        <v>0</v>
      </c>
      <c r="BF343" s="474">
        <v>0</v>
      </c>
      <c r="BG343" s="263">
        <f t="shared" si="3031"/>
        <v>0</v>
      </c>
      <c r="BH343" s="474">
        <v>0</v>
      </c>
      <c r="BI343" s="263">
        <f t="shared" si="3032"/>
        <v>0</v>
      </c>
      <c r="BJ343" s="474">
        <v>0</v>
      </c>
      <c r="BK343" s="263">
        <f t="shared" si="3033"/>
        <v>0</v>
      </c>
      <c r="BL343" s="474">
        <v>0</v>
      </c>
      <c r="BM343" s="263">
        <f t="shared" si="3034"/>
        <v>0</v>
      </c>
      <c r="BN343" s="474">
        <v>0</v>
      </c>
      <c r="BO343" s="263">
        <f t="shared" si="3035"/>
        <v>0</v>
      </c>
      <c r="BP343" s="474">
        <v>0</v>
      </c>
      <c r="BQ343" s="476">
        <f t="shared" si="3036"/>
        <v>0</v>
      </c>
      <c r="BR343" s="295">
        <f t="shared" si="3003"/>
        <v>0</v>
      </c>
    </row>
    <row r="344" spans="2:70" ht="18" hidden="1" customHeight="1" outlineLevel="1" thickTop="1" thickBot="1">
      <c r="B344" s="246" t="s">
        <v>130</v>
      </c>
      <c r="C344" s="266" t="str">
        <f>IF(B344="","",VLOOKUP(B344,'Orçamento Detalhado'!$A$11:$I$529,4,))</f>
        <v>COMPLEMENTAÇÃO</v>
      </c>
      <c r="D344" s="249">
        <f>SUM(D345:D351)</f>
        <v>0</v>
      </c>
      <c r="E344" s="250">
        <f t="shared" si="3004"/>
        <v>0</v>
      </c>
      <c r="F344" s="478">
        <v>340</v>
      </c>
      <c r="G344" s="251">
        <f>SUM(G345:G351)</f>
        <v>0</v>
      </c>
      <c r="H344" s="252">
        <f>IFERROR(G344/$D344,0)</f>
        <v>0</v>
      </c>
      <c r="I344" s="251">
        <f>SUM(I345:I351)</f>
        <v>0</v>
      </c>
      <c r="J344" s="473">
        <f>IFERROR(I344/$D344,0)</f>
        <v>0</v>
      </c>
      <c r="K344" s="251">
        <f>SUM(K345:K351)</f>
        <v>0</v>
      </c>
      <c r="L344" s="473">
        <f>IFERROR(K344/$D344,0)</f>
        <v>0</v>
      </c>
      <c r="M344" s="251">
        <f>SUM(M345:M351)</f>
        <v>0</v>
      </c>
      <c r="N344" s="473">
        <f>IFERROR(M344/$D344,0)</f>
        <v>0</v>
      </c>
      <c r="O344" s="251">
        <f>SUM(O345:O351)</f>
        <v>0</v>
      </c>
      <c r="P344" s="473">
        <f>IFERROR(O344/$D344,0)</f>
        <v>0</v>
      </c>
      <c r="Q344" s="251">
        <f>SUM(Q345:Q351)</f>
        <v>0</v>
      </c>
      <c r="R344" s="473">
        <f>IFERROR(Q344/$D344,0)</f>
        <v>0</v>
      </c>
      <c r="S344" s="251">
        <f>SUM(S345:S351)</f>
        <v>0</v>
      </c>
      <c r="T344" s="473">
        <f>IFERROR(S344/$D344,0)</f>
        <v>0</v>
      </c>
      <c r="U344" s="251">
        <f>SUM(U345:U351)</f>
        <v>0</v>
      </c>
      <c r="V344" s="473">
        <f>IFERROR(U344/$D344,0)</f>
        <v>0</v>
      </c>
      <c r="W344" s="251">
        <f>SUM(W345:W351)</f>
        <v>0</v>
      </c>
      <c r="X344" s="473">
        <f>IFERROR(W344/$D344,0)</f>
        <v>0</v>
      </c>
      <c r="Y344" s="251">
        <f>SUM(Y345:Y351)</f>
        <v>0</v>
      </c>
      <c r="Z344" s="473">
        <f>IFERROR(Y344/$D344,0)</f>
        <v>0</v>
      </c>
      <c r="AA344" s="251">
        <f>SUM(AA345:AA351)</f>
        <v>0</v>
      </c>
      <c r="AB344" s="473">
        <f>IFERROR(AA344/$D344,0)</f>
        <v>0</v>
      </c>
      <c r="AC344" s="251">
        <f>SUM(AC345:AC351)</f>
        <v>0</v>
      </c>
      <c r="AD344" s="473">
        <f>IFERROR(AC344/$D344,0)</f>
        <v>0</v>
      </c>
      <c r="AE344" s="251">
        <f>SUM(AE345:AE351)</f>
        <v>0</v>
      </c>
      <c r="AF344" s="473">
        <f>IFERROR(AE344/$D344,0)</f>
        <v>0</v>
      </c>
      <c r="AG344" s="251">
        <f>SUM(AG345:AG351)</f>
        <v>0</v>
      </c>
      <c r="AH344" s="473">
        <f>IFERROR(AG344/$D344,0)</f>
        <v>0</v>
      </c>
      <c r="AI344" s="251">
        <f>SUM(AI345:AI351)</f>
        <v>0</v>
      </c>
      <c r="AJ344" s="473">
        <f>IFERROR(AI344/$D344,0)</f>
        <v>0</v>
      </c>
      <c r="AK344" s="251">
        <f>SUM(AK345:AK351)</f>
        <v>0</v>
      </c>
      <c r="AL344" s="473">
        <f>IFERROR(AK344/$D344,0)</f>
        <v>0</v>
      </c>
      <c r="AM344" s="251">
        <f>SUM(AM345:AM351)</f>
        <v>0</v>
      </c>
      <c r="AN344" s="473">
        <f>IFERROR(AM344/$D344,0)</f>
        <v>0</v>
      </c>
      <c r="AO344" s="251">
        <f>SUM(AO345:AO351)</f>
        <v>0</v>
      </c>
      <c r="AP344" s="473">
        <f>IFERROR(AO344/$D344,0)</f>
        <v>0</v>
      </c>
      <c r="AQ344" s="251">
        <f>SUM(AQ345:AQ351)</f>
        <v>0</v>
      </c>
      <c r="AR344" s="473">
        <f>IFERROR(AQ344/$D344,0)</f>
        <v>0</v>
      </c>
      <c r="AS344" s="251">
        <f>SUM(AS345:AS351)</f>
        <v>0</v>
      </c>
      <c r="AT344" s="473">
        <f>IFERROR(AS344/$D344,0)</f>
        <v>0</v>
      </c>
      <c r="AU344" s="251">
        <f>SUM(AU345:AU351)</f>
        <v>0</v>
      </c>
      <c r="AV344" s="473">
        <f>IFERROR(AU344/$D344,0)</f>
        <v>0</v>
      </c>
      <c r="AW344" s="251">
        <f>SUM(AW345:AW351)</f>
        <v>0</v>
      </c>
      <c r="AX344" s="473">
        <f>IFERROR(AW344/$D344,0)</f>
        <v>0</v>
      </c>
      <c r="AY344" s="251">
        <f>SUM(AY345:AY351)</f>
        <v>0</v>
      </c>
      <c r="AZ344" s="473">
        <f>IFERROR(AY344/$D344,0)</f>
        <v>0</v>
      </c>
      <c r="BA344" s="251">
        <f>SUM(BA345:BA351)</f>
        <v>0</v>
      </c>
      <c r="BB344" s="473">
        <f>IFERROR(BA344/$D344,0)</f>
        <v>0</v>
      </c>
      <c r="BC344" s="251">
        <f>SUM(BC345:BC351)</f>
        <v>0</v>
      </c>
      <c r="BD344" s="473">
        <f>IFERROR(BC344/$D344,0)</f>
        <v>0</v>
      </c>
      <c r="BE344" s="251">
        <f>SUM(BE345:BE351)</f>
        <v>0</v>
      </c>
      <c r="BF344" s="473">
        <f>IFERROR(BE344/$D344,0)</f>
        <v>0</v>
      </c>
      <c r="BG344" s="251">
        <f>SUM(BG345:BG351)</f>
        <v>0</v>
      </c>
      <c r="BH344" s="473">
        <f>IFERROR(BG344/$D344,0)</f>
        <v>0</v>
      </c>
      <c r="BI344" s="251">
        <f>SUM(BI345:BI351)</f>
        <v>0</v>
      </c>
      <c r="BJ344" s="473">
        <f>IFERROR(BI344/$D344,0)</f>
        <v>0</v>
      </c>
      <c r="BK344" s="251">
        <f>SUM(BK345:BK351)</f>
        <v>0</v>
      </c>
      <c r="BL344" s="473">
        <f>IFERROR(BK344/$D344,0)</f>
        <v>0</v>
      </c>
      <c r="BM344" s="251">
        <f>SUM(BM345:BM351)</f>
        <v>0</v>
      </c>
      <c r="BN344" s="473">
        <f>IFERROR(BM344/$D344,0)</f>
        <v>0</v>
      </c>
      <c r="BO344" s="251">
        <f>SUM(BO345:BO351)</f>
        <v>0</v>
      </c>
      <c r="BP344" s="473">
        <f>IFERROR(BO344/$D344,0)</f>
        <v>0</v>
      </c>
      <c r="BQ344" s="476">
        <f t="shared" si="2382"/>
        <v>0</v>
      </c>
      <c r="BR344" s="295">
        <f t="shared" si="3003"/>
        <v>0</v>
      </c>
    </row>
    <row r="345" spans="2:70" ht="18" hidden="1" customHeight="1" outlineLevel="2" thickTop="1" thickBot="1">
      <c r="B345" s="208" t="s">
        <v>732</v>
      </c>
      <c r="C345" s="260" t="str">
        <f>IF(VLOOKUP(B345,'Orçamento Detalhado'!$A$11:$I$529,4,)="","",(VLOOKUP(B345,'Orçamento Detalhado'!$A$11:$I$529,4,)))</f>
        <v>Serviço de calafate</v>
      </c>
      <c r="D345" s="261" t="str">
        <f>IF(B345="","",VLOOKUP($B345,'Orçamento Detalhado'!$A$11:$J$529,10,))</f>
        <v/>
      </c>
      <c r="E345" s="262">
        <f t="shared" si="3004"/>
        <v>0</v>
      </c>
      <c r="F345" s="478">
        <v>341</v>
      </c>
      <c r="G345" s="263">
        <f t="shared" si="2385"/>
        <v>0</v>
      </c>
      <c r="H345" s="264"/>
      <c r="I345" s="263">
        <f t="shared" ref="I345:I349" si="3037">IFERROR($D345*J345,0)</f>
        <v>0</v>
      </c>
      <c r="J345" s="264"/>
      <c r="K345" s="263">
        <f t="shared" ref="K345:K349" si="3038">IFERROR($D345*L345,0)</f>
        <v>0</v>
      </c>
      <c r="L345" s="264">
        <v>0</v>
      </c>
      <c r="M345" s="263">
        <f t="shared" ref="M345:M349" si="3039">IFERROR($D345*N345,0)</f>
        <v>0</v>
      </c>
      <c r="N345" s="264">
        <v>0</v>
      </c>
      <c r="O345" s="263">
        <f t="shared" ref="O345:O349" si="3040">IFERROR($D345*P345,0)</f>
        <v>0</v>
      </c>
      <c r="P345" s="264">
        <v>0</v>
      </c>
      <c r="Q345" s="263">
        <f t="shared" ref="Q345:Q349" si="3041">IFERROR($D345*R345,0)</f>
        <v>0</v>
      </c>
      <c r="R345" s="264">
        <v>0</v>
      </c>
      <c r="S345" s="263">
        <f t="shared" ref="S345:S349" si="3042">IFERROR($D345*T345,0)</f>
        <v>0</v>
      </c>
      <c r="T345" s="264">
        <v>0</v>
      </c>
      <c r="U345" s="263">
        <f t="shared" ref="U345:U349" si="3043">IFERROR($D345*V345,0)</f>
        <v>0</v>
      </c>
      <c r="V345" s="264">
        <v>0</v>
      </c>
      <c r="W345" s="263">
        <f t="shared" ref="W345:W349" si="3044">IFERROR($D345*X345,0)</f>
        <v>0</v>
      </c>
      <c r="X345" s="264">
        <v>0</v>
      </c>
      <c r="Y345" s="263">
        <f t="shared" ref="Y345:Y349" si="3045">IFERROR($D345*Z345,0)</f>
        <v>0</v>
      </c>
      <c r="Z345" s="264">
        <v>0</v>
      </c>
      <c r="AA345" s="263">
        <f t="shared" ref="AA345:AA349" si="3046">IFERROR($D345*AB345,0)</f>
        <v>0</v>
      </c>
      <c r="AB345" s="264"/>
      <c r="AC345" s="263">
        <f t="shared" ref="AC345:AC349" si="3047">IFERROR($D345*AD345,0)</f>
        <v>0</v>
      </c>
      <c r="AD345" s="264"/>
      <c r="AE345" s="263">
        <f t="shared" ref="AE345:AE349" si="3048">IFERROR($D345*AF345,0)</f>
        <v>0</v>
      </c>
      <c r="AF345" s="264"/>
      <c r="AG345" s="263">
        <f t="shared" ref="AG345:AG349" si="3049">IFERROR($D345*AH345,0)</f>
        <v>0</v>
      </c>
      <c r="AH345" s="264"/>
      <c r="AI345" s="263">
        <f t="shared" ref="AI345:AI349" si="3050">IFERROR($D345*AJ345,0)</f>
        <v>0</v>
      </c>
      <c r="AJ345" s="264">
        <v>0</v>
      </c>
      <c r="AK345" s="263">
        <f t="shared" ref="AK345:AK349" si="3051">IFERROR($D345*AL345,0)</f>
        <v>0</v>
      </c>
      <c r="AL345" s="264">
        <v>0</v>
      </c>
      <c r="AM345" s="263">
        <f t="shared" ref="AM345:AM349" si="3052">IFERROR($D345*AN345,0)</f>
        <v>0</v>
      </c>
      <c r="AN345" s="264">
        <v>0</v>
      </c>
      <c r="AO345" s="263">
        <f t="shared" ref="AO345:AO349" si="3053">IFERROR($D345*AP345,0)</f>
        <v>0</v>
      </c>
      <c r="AP345" s="264">
        <v>0</v>
      </c>
      <c r="AQ345" s="263">
        <f t="shared" ref="AQ345:AQ349" si="3054">IFERROR($D345*AR345,0)</f>
        <v>0</v>
      </c>
      <c r="AR345" s="264">
        <v>0</v>
      </c>
      <c r="AS345" s="263">
        <f t="shared" ref="AS345:AS349" si="3055">IFERROR($D345*AT345,0)</f>
        <v>0</v>
      </c>
      <c r="AT345" s="264">
        <v>0</v>
      </c>
      <c r="AU345" s="263">
        <f t="shared" ref="AU345:AU349" si="3056">IFERROR($D345*AV345,0)</f>
        <v>0</v>
      </c>
      <c r="AV345" s="264">
        <v>0</v>
      </c>
      <c r="AW345" s="263">
        <f t="shared" ref="AW345:AW349" si="3057">IFERROR($D345*AX345,0)</f>
        <v>0</v>
      </c>
      <c r="AX345" s="264">
        <v>0</v>
      </c>
      <c r="AY345" s="263">
        <f t="shared" ref="AY345:AY349" si="3058">IFERROR($D345*AZ345,0)</f>
        <v>0</v>
      </c>
      <c r="AZ345" s="264">
        <v>0</v>
      </c>
      <c r="BA345" s="263">
        <f t="shared" ref="BA345:BA349" si="3059">IFERROR($D345*BB345,0)</f>
        <v>0</v>
      </c>
      <c r="BB345" s="264">
        <v>0</v>
      </c>
      <c r="BC345" s="263">
        <f t="shared" ref="BC345:BC349" si="3060">IFERROR($D345*BD345,0)</f>
        <v>0</v>
      </c>
      <c r="BD345" s="264">
        <v>0</v>
      </c>
      <c r="BE345" s="263">
        <f t="shared" ref="BE345:BE349" si="3061">IFERROR($D345*BF345,0)</f>
        <v>0</v>
      </c>
      <c r="BF345" s="264">
        <v>0</v>
      </c>
      <c r="BG345" s="263">
        <f t="shared" ref="BG345:BG349" si="3062">IFERROR($D345*BH345,0)</f>
        <v>0</v>
      </c>
      <c r="BH345" s="264">
        <v>0</v>
      </c>
      <c r="BI345" s="263">
        <f t="shared" ref="BI345:BI349" si="3063">IFERROR($D345*BJ345,0)</f>
        <v>0</v>
      </c>
      <c r="BJ345" s="264">
        <v>0</v>
      </c>
      <c r="BK345" s="263">
        <f t="shared" ref="BK345:BK349" si="3064">IFERROR($D345*BL345,0)</f>
        <v>0</v>
      </c>
      <c r="BL345" s="264">
        <v>0</v>
      </c>
      <c r="BM345" s="263">
        <f t="shared" ref="BM345:BM349" si="3065">IFERROR($D345*BN345,0)</f>
        <v>0</v>
      </c>
      <c r="BN345" s="264">
        <v>0</v>
      </c>
      <c r="BO345" s="263">
        <f t="shared" ref="BO345:BO349" si="3066">IFERROR($D345*BP345,0)</f>
        <v>0</v>
      </c>
      <c r="BP345" s="264">
        <v>0</v>
      </c>
      <c r="BQ345" s="476">
        <f t="shared" ref="BQ345:BQ349" si="3067">SUM(BN345,BL345,BJ345,BH345,BF345,BD345,BB345,AZ345,AX345,AV345,AT345,AR345,AP345,AN345,AL345,AJ345,AH345,AF345,AD345,AB345,Z345,X345,V345,T345,R345,P345,N345,L345,J345,H345,BP345)</f>
        <v>0</v>
      </c>
      <c r="BR345" s="295">
        <f t="shared" si="3003"/>
        <v>0</v>
      </c>
    </row>
    <row r="346" spans="2:70" ht="18" hidden="1" customHeight="1" outlineLevel="2" thickTop="1" thickBot="1">
      <c r="B346" s="208" t="s">
        <v>734</v>
      </c>
      <c r="C346" s="260" t="str">
        <f>IF(VLOOKUP(B346,'Orçamento Detalhado'!$A$11:$I$529,4,)="","",(VLOOKUP(B346,'Orçamento Detalhado'!$A$11:$I$529,4,)))</f>
        <v>Sinalização</v>
      </c>
      <c r="D346" s="261" t="str">
        <f>IF(B346="","",VLOOKUP($B346,'Orçamento Detalhado'!$A$11:$J$529,10,))</f>
        <v/>
      </c>
      <c r="E346" s="262">
        <f t="shared" si="3004"/>
        <v>0</v>
      </c>
      <c r="F346" s="478">
        <v>342</v>
      </c>
      <c r="G346" s="263">
        <f t="shared" si="2385"/>
        <v>0</v>
      </c>
      <c r="H346" s="264"/>
      <c r="I346" s="263">
        <f t="shared" si="3037"/>
        <v>0</v>
      </c>
      <c r="J346" s="264"/>
      <c r="K346" s="263">
        <f t="shared" si="3038"/>
        <v>0</v>
      </c>
      <c r="L346" s="264">
        <v>0</v>
      </c>
      <c r="M346" s="263">
        <f t="shared" si="3039"/>
        <v>0</v>
      </c>
      <c r="N346" s="264">
        <v>0</v>
      </c>
      <c r="O346" s="263">
        <f t="shared" si="3040"/>
        <v>0</v>
      </c>
      <c r="P346" s="264">
        <v>0</v>
      </c>
      <c r="Q346" s="263">
        <f t="shared" si="3041"/>
        <v>0</v>
      </c>
      <c r="R346" s="264">
        <v>0</v>
      </c>
      <c r="S346" s="263">
        <f t="shared" si="3042"/>
        <v>0</v>
      </c>
      <c r="T346" s="264">
        <v>0</v>
      </c>
      <c r="U346" s="263">
        <f t="shared" si="3043"/>
        <v>0</v>
      </c>
      <c r="V346" s="264">
        <v>0</v>
      </c>
      <c r="W346" s="263">
        <f t="shared" si="3044"/>
        <v>0</v>
      </c>
      <c r="X346" s="264">
        <v>0</v>
      </c>
      <c r="Y346" s="263">
        <f t="shared" si="3045"/>
        <v>0</v>
      </c>
      <c r="Z346" s="264">
        <v>0</v>
      </c>
      <c r="AA346" s="263">
        <f t="shared" si="3046"/>
        <v>0</v>
      </c>
      <c r="AB346" s="264"/>
      <c r="AC346" s="263">
        <f t="shared" si="3047"/>
        <v>0</v>
      </c>
      <c r="AD346" s="264"/>
      <c r="AE346" s="263">
        <f t="shared" si="3048"/>
        <v>0</v>
      </c>
      <c r="AF346" s="264"/>
      <c r="AG346" s="263">
        <f t="shared" si="3049"/>
        <v>0</v>
      </c>
      <c r="AH346" s="264"/>
      <c r="AI346" s="263">
        <f t="shared" si="3050"/>
        <v>0</v>
      </c>
      <c r="AJ346" s="264">
        <v>0</v>
      </c>
      <c r="AK346" s="263">
        <f t="shared" si="3051"/>
        <v>0</v>
      </c>
      <c r="AL346" s="264">
        <v>0</v>
      </c>
      <c r="AM346" s="263">
        <f t="shared" si="3052"/>
        <v>0</v>
      </c>
      <c r="AN346" s="264">
        <v>0</v>
      </c>
      <c r="AO346" s="263">
        <f t="shared" si="3053"/>
        <v>0</v>
      </c>
      <c r="AP346" s="264">
        <v>0</v>
      </c>
      <c r="AQ346" s="263">
        <f t="shared" si="3054"/>
        <v>0</v>
      </c>
      <c r="AR346" s="264">
        <v>0</v>
      </c>
      <c r="AS346" s="263">
        <f t="shared" si="3055"/>
        <v>0</v>
      </c>
      <c r="AT346" s="264">
        <v>0</v>
      </c>
      <c r="AU346" s="263">
        <f t="shared" si="3056"/>
        <v>0</v>
      </c>
      <c r="AV346" s="264">
        <v>0</v>
      </c>
      <c r="AW346" s="263">
        <f t="shared" si="3057"/>
        <v>0</v>
      </c>
      <c r="AX346" s="264">
        <v>0</v>
      </c>
      <c r="AY346" s="263">
        <f t="shared" si="3058"/>
        <v>0</v>
      </c>
      <c r="AZ346" s="264">
        <v>0</v>
      </c>
      <c r="BA346" s="263">
        <f t="shared" si="3059"/>
        <v>0</v>
      </c>
      <c r="BB346" s="264">
        <v>0</v>
      </c>
      <c r="BC346" s="263">
        <f t="shared" si="3060"/>
        <v>0</v>
      </c>
      <c r="BD346" s="264">
        <v>0</v>
      </c>
      <c r="BE346" s="263">
        <f t="shared" si="3061"/>
        <v>0</v>
      </c>
      <c r="BF346" s="264">
        <v>0</v>
      </c>
      <c r="BG346" s="263">
        <f t="shared" si="3062"/>
        <v>0</v>
      </c>
      <c r="BH346" s="264">
        <v>0</v>
      </c>
      <c r="BI346" s="263">
        <f t="shared" si="3063"/>
        <v>0</v>
      </c>
      <c r="BJ346" s="264">
        <v>0</v>
      </c>
      <c r="BK346" s="263">
        <f t="shared" si="3064"/>
        <v>0</v>
      </c>
      <c r="BL346" s="264">
        <v>0</v>
      </c>
      <c r="BM346" s="263">
        <f t="shared" si="3065"/>
        <v>0</v>
      </c>
      <c r="BN346" s="264">
        <v>0</v>
      </c>
      <c r="BO346" s="263">
        <f t="shared" si="3066"/>
        <v>0</v>
      </c>
      <c r="BP346" s="264">
        <v>0</v>
      </c>
      <c r="BQ346" s="476">
        <f t="shared" si="3067"/>
        <v>0</v>
      </c>
      <c r="BR346" s="295">
        <f t="shared" si="3003"/>
        <v>0</v>
      </c>
    </row>
    <row r="347" spans="2:70" ht="18" hidden="1" customHeight="1" outlineLevel="2" thickTop="1" thickBot="1">
      <c r="B347" s="208" t="s">
        <v>736</v>
      </c>
      <c r="C347" s="260" t="str">
        <f>IF(VLOOKUP(B347,'Orçamento Detalhado'!$A$11:$I$529,4,)="","",(VLOOKUP(B347,'Orçamento Detalhado'!$A$11:$I$529,4,)))</f>
        <v>Limpeza final</v>
      </c>
      <c r="D347" s="261" t="str">
        <f>IF(B347="","",VLOOKUP($B347,'Orçamento Detalhado'!$A$11:$J$529,10,))</f>
        <v/>
      </c>
      <c r="E347" s="262">
        <f t="shared" si="3004"/>
        <v>0</v>
      </c>
      <c r="F347" s="478">
        <v>343</v>
      </c>
      <c r="G347" s="263">
        <f t="shared" si="2385"/>
        <v>0</v>
      </c>
      <c r="H347" s="264"/>
      <c r="I347" s="263">
        <f t="shared" si="3037"/>
        <v>0</v>
      </c>
      <c r="J347" s="264"/>
      <c r="K347" s="263">
        <f t="shared" si="3038"/>
        <v>0</v>
      </c>
      <c r="L347" s="264">
        <v>0</v>
      </c>
      <c r="M347" s="263">
        <f t="shared" si="3039"/>
        <v>0</v>
      </c>
      <c r="N347" s="264">
        <v>0</v>
      </c>
      <c r="O347" s="263">
        <f t="shared" si="3040"/>
        <v>0</v>
      </c>
      <c r="P347" s="264">
        <v>0</v>
      </c>
      <c r="Q347" s="263">
        <f t="shared" si="3041"/>
        <v>0</v>
      </c>
      <c r="R347" s="264">
        <v>0</v>
      </c>
      <c r="S347" s="263">
        <f t="shared" si="3042"/>
        <v>0</v>
      </c>
      <c r="T347" s="264">
        <v>0</v>
      </c>
      <c r="U347" s="263">
        <f t="shared" si="3043"/>
        <v>0</v>
      </c>
      <c r="V347" s="264">
        <v>0</v>
      </c>
      <c r="W347" s="263">
        <f t="shared" si="3044"/>
        <v>0</v>
      </c>
      <c r="X347" s="264">
        <v>0</v>
      </c>
      <c r="Y347" s="263">
        <f t="shared" si="3045"/>
        <v>0</v>
      </c>
      <c r="Z347" s="264">
        <v>0</v>
      </c>
      <c r="AA347" s="263">
        <f t="shared" si="3046"/>
        <v>0</v>
      </c>
      <c r="AB347" s="264"/>
      <c r="AC347" s="263">
        <f t="shared" si="3047"/>
        <v>0</v>
      </c>
      <c r="AD347" s="264"/>
      <c r="AE347" s="263">
        <f t="shared" si="3048"/>
        <v>0</v>
      </c>
      <c r="AF347" s="264"/>
      <c r="AG347" s="263">
        <f t="shared" si="3049"/>
        <v>0</v>
      </c>
      <c r="AH347" s="264"/>
      <c r="AI347" s="263">
        <f t="shared" si="3050"/>
        <v>0</v>
      </c>
      <c r="AJ347" s="264">
        <v>0</v>
      </c>
      <c r="AK347" s="263">
        <f t="shared" si="3051"/>
        <v>0</v>
      </c>
      <c r="AL347" s="264">
        <v>0</v>
      </c>
      <c r="AM347" s="263">
        <f t="shared" si="3052"/>
        <v>0</v>
      </c>
      <c r="AN347" s="264">
        <v>0</v>
      </c>
      <c r="AO347" s="263">
        <f t="shared" si="3053"/>
        <v>0</v>
      </c>
      <c r="AP347" s="264">
        <v>0</v>
      </c>
      <c r="AQ347" s="263">
        <f t="shared" si="3054"/>
        <v>0</v>
      </c>
      <c r="AR347" s="264">
        <v>0</v>
      </c>
      <c r="AS347" s="263">
        <f t="shared" si="3055"/>
        <v>0</v>
      </c>
      <c r="AT347" s="264">
        <v>0</v>
      </c>
      <c r="AU347" s="263">
        <f t="shared" si="3056"/>
        <v>0</v>
      </c>
      <c r="AV347" s="264">
        <v>0</v>
      </c>
      <c r="AW347" s="263">
        <f t="shared" si="3057"/>
        <v>0</v>
      </c>
      <c r="AX347" s="264">
        <v>0</v>
      </c>
      <c r="AY347" s="263">
        <f t="shared" si="3058"/>
        <v>0</v>
      </c>
      <c r="AZ347" s="264">
        <v>0</v>
      </c>
      <c r="BA347" s="263">
        <f t="shared" si="3059"/>
        <v>0</v>
      </c>
      <c r="BB347" s="264">
        <v>0</v>
      </c>
      <c r="BC347" s="263">
        <f t="shared" si="3060"/>
        <v>0</v>
      </c>
      <c r="BD347" s="264">
        <v>0</v>
      </c>
      <c r="BE347" s="263">
        <f t="shared" si="3061"/>
        <v>0</v>
      </c>
      <c r="BF347" s="264">
        <v>0</v>
      </c>
      <c r="BG347" s="263">
        <f t="shared" si="3062"/>
        <v>0</v>
      </c>
      <c r="BH347" s="264">
        <v>0</v>
      </c>
      <c r="BI347" s="263">
        <f t="shared" si="3063"/>
        <v>0</v>
      </c>
      <c r="BJ347" s="264">
        <v>0</v>
      </c>
      <c r="BK347" s="263">
        <f t="shared" si="3064"/>
        <v>0</v>
      </c>
      <c r="BL347" s="264">
        <v>0</v>
      </c>
      <c r="BM347" s="263">
        <f t="shared" si="3065"/>
        <v>0</v>
      </c>
      <c r="BN347" s="264">
        <v>0</v>
      </c>
      <c r="BO347" s="263">
        <f t="shared" si="3066"/>
        <v>0</v>
      </c>
      <c r="BP347" s="264">
        <v>0</v>
      </c>
      <c r="BQ347" s="476">
        <f t="shared" si="3067"/>
        <v>0</v>
      </c>
      <c r="BR347" s="295">
        <f t="shared" si="3003"/>
        <v>0</v>
      </c>
    </row>
    <row r="348" spans="2:70" ht="18" hidden="1" customHeight="1" outlineLevel="2" thickTop="1" thickBot="1">
      <c r="B348" s="208" t="s">
        <v>738</v>
      </c>
      <c r="C348" s="260" t="str">
        <f>IF(VLOOKUP(B348,'Orçamento Detalhado'!$A$11:$I$529,4,)="","",(VLOOKUP(B348,'Orçamento Detalhado'!$A$11:$I$529,4,)))</f>
        <v/>
      </c>
      <c r="D348" s="261" t="str">
        <f>IF(B348="","",VLOOKUP($B348,'Orçamento Detalhado'!$A$11:$J$529,10,))</f>
        <v/>
      </c>
      <c r="E348" s="262">
        <f t="shared" si="3004"/>
        <v>0</v>
      </c>
      <c r="F348" s="478">
        <v>344</v>
      </c>
      <c r="G348" s="263">
        <f t="shared" si="2385"/>
        <v>0</v>
      </c>
      <c r="H348" s="264"/>
      <c r="I348" s="263">
        <f t="shared" si="3037"/>
        <v>0</v>
      </c>
      <c r="J348" s="264"/>
      <c r="K348" s="263">
        <f t="shared" si="3038"/>
        <v>0</v>
      </c>
      <c r="L348" s="264">
        <v>0</v>
      </c>
      <c r="M348" s="263">
        <f t="shared" si="3039"/>
        <v>0</v>
      </c>
      <c r="N348" s="264">
        <v>0</v>
      </c>
      <c r="O348" s="263">
        <f t="shared" si="3040"/>
        <v>0</v>
      </c>
      <c r="P348" s="264">
        <v>0</v>
      </c>
      <c r="Q348" s="263">
        <f t="shared" si="3041"/>
        <v>0</v>
      </c>
      <c r="R348" s="264">
        <v>0</v>
      </c>
      <c r="S348" s="263">
        <f t="shared" si="3042"/>
        <v>0</v>
      </c>
      <c r="T348" s="264">
        <v>0</v>
      </c>
      <c r="U348" s="263">
        <f t="shared" si="3043"/>
        <v>0</v>
      </c>
      <c r="V348" s="264">
        <v>0</v>
      </c>
      <c r="W348" s="263">
        <f t="shared" si="3044"/>
        <v>0</v>
      </c>
      <c r="X348" s="264">
        <v>0</v>
      </c>
      <c r="Y348" s="263">
        <f t="shared" si="3045"/>
        <v>0</v>
      </c>
      <c r="Z348" s="264">
        <v>0</v>
      </c>
      <c r="AA348" s="263">
        <f t="shared" si="3046"/>
        <v>0</v>
      </c>
      <c r="AB348" s="264"/>
      <c r="AC348" s="263">
        <f t="shared" si="3047"/>
        <v>0</v>
      </c>
      <c r="AD348" s="264"/>
      <c r="AE348" s="263">
        <f t="shared" si="3048"/>
        <v>0</v>
      </c>
      <c r="AF348" s="264"/>
      <c r="AG348" s="263">
        <f t="shared" si="3049"/>
        <v>0</v>
      </c>
      <c r="AH348" s="264"/>
      <c r="AI348" s="263">
        <f t="shared" si="3050"/>
        <v>0</v>
      </c>
      <c r="AJ348" s="264">
        <v>0</v>
      </c>
      <c r="AK348" s="263">
        <f t="shared" si="3051"/>
        <v>0</v>
      </c>
      <c r="AL348" s="264">
        <v>0</v>
      </c>
      <c r="AM348" s="263">
        <f t="shared" si="3052"/>
        <v>0</v>
      </c>
      <c r="AN348" s="264">
        <v>0</v>
      </c>
      <c r="AO348" s="263">
        <f t="shared" si="3053"/>
        <v>0</v>
      </c>
      <c r="AP348" s="264">
        <v>0</v>
      </c>
      <c r="AQ348" s="263">
        <f t="shared" si="3054"/>
        <v>0</v>
      </c>
      <c r="AR348" s="264">
        <v>0</v>
      </c>
      <c r="AS348" s="263">
        <f t="shared" si="3055"/>
        <v>0</v>
      </c>
      <c r="AT348" s="264">
        <v>0</v>
      </c>
      <c r="AU348" s="263">
        <f t="shared" si="3056"/>
        <v>0</v>
      </c>
      <c r="AV348" s="264">
        <v>0</v>
      </c>
      <c r="AW348" s="263">
        <f t="shared" si="3057"/>
        <v>0</v>
      </c>
      <c r="AX348" s="264">
        <v>0</v>
      </c>
      <c r="AY348" s="263">
        <f t="shared" si="3058"/>
        <v>0</v>
      </c>
      <c r="AZ348" s="264">
        <v>0</v>
      </c>
      <c r="BA348" s="263">
        <f t="shared" si="3059"/>
        <v>0</v>
      </c>
      <c r="BB348" s="264">
        <v>0</v>
      </c>
      <c r="BC348" s="263">
        <f t="shared" si="3060"/>
        <v>0</v>
      </c>
      <c r="BD348" s="264">
        <v>0</v>
      </c>
      <c r="BE348" s="263">
        <f t="shared" si="3061"/>
        <v>0</v>
      </c>
      <c r="BF348" s="264">
        <v>0</v>
      </c>
      <c r="BG348" s="263">
        <f t="shared" si="3062"/>
        <v>0</v>
      </c>
      <c r="BH348" s="264">
        <v>0</v>
      </c>
      <c r="BI348" s="263">
        <f t="shared" si="3063"/>
        <v>0</v>
      </c>
      <c r="BJ348" s="264">
        <v>0</v>
      </c>
      <c r="BK348" s="263">
        <f t="shared" si="3064"/>
        <v>0</v>
      </c>
      <c r="BL348" s="264">
        <v>0</v>
      </c>
      <c r="BM348" s="263">
        <f t="shared" si="3065"/>
        <v>0</v>
      </c>
      <c r="BN348" s="264">
        <v>0</v>
      </c>
      <c r="BO348" s="263">
        <f t="shared" si="3066"/>
        <v>0</v>
      </c>
      <c r="BP348" s="264">
        <v>0</v>
      </c>
      <c r="BQ348" s="476">
        <f t="shared" si="3067"/>
        <v>0</v>
      </c>
      <c r="BR348" s="295">
        <f t="shared" si="3003"/>
        <v>0</v>
      </c>
    </row>
    <row r="349" spans="2:70" ht="18" hidden="1" customHeight="1" outlineLevel="2" thickTop="1" thickBot="1">
      <c r="B349" s="208" t="s">
        <v>739</v>
      </c>
      <c r="C349" s="260" t="str">
        <f>IF(VLOOKUP(B349,'Orçamento Detalhado'!$A$11:$I$529,4,)="","",(VLOOKUP(B349,'Orçamento Detalhado'!$A$11:$I$529,4,)))</f>
        <v/>
      </c>
      <c r="D349" s="261" t="str">
        <f>IF(B349="","",VLOOKUP($B349,'Orçamento Detalhado'!$A$11:$J$529,10,))</f>
        <v/>
      </c>
      <c r="E349" s="262">
        <f t="shared" si="3004"/>
        <v>0</v>
      </c>
      <c r="F349" s="478">
        <v>345</v>
      </c>
      <c r="G349" s="263">
        <f t="shared" si="2385"/>
        <v>0</v>
      </c>
      <c r="H349" s="264"/>
      <c r="I349" s="263">
        <f t="shared" si="3037"/>
        <v>0</v>
      </c>
      <c r="J349" s="264"/>
      <c r="K349" s="263">
        <f t="shared" si="3038"/>
        <v>0</v>
      </c>
      <c r="L349" s="264">
        <v>0</v>
      </c>
      <c r="M349" s="263">
        <f t="shared" si="3039"/>
        <v>0</v>
      </c>
      <c r="N349" s="264">
        <v>0</v>
      </c>
      <c r="O349" s="263">
        <f t="shared" si="3040"/>
        <v>0</v>
      </c>
      <c r="P349" s="264">
        <v>0</v>
      </c>
      <c r="Q349" s="263">
        <f t="shared" si="3041"/>
        <v>0</v>
      </c>
      <c r="R349" s="264">
        <v>0</v>
      </c>
      <c r="S349" s="263">
        <f t="shared" si="3042"/>
        <v>0</v>
      </c>
      <c r="T349" s="264">
        <v>0</v>
      </c>
      <c r="U349" s="263">
        <f t="shared" si="3043"/>
        <v>0</v>
      </c>
      <c r="V349" s="264">
        <v>0</v>
      </c>
      <c r="W349" s="263">
        <f t="shared" si="3044"/>
        <v>0</v>
      </c>
      <c r="X349" s="264">
        <v>0</v>
      </c>
      <c r="Y349" s="263">
        <f t="shared" si="3045"/>
        <v>0</v>
      </c>
      <c r="Z349" s="264">
        <v>0</v>
      </c>
      <c r="AA349" s="263">
        <f t="shared" si="3046"/>
        <v>0</v>
      </c>
      <c r="AB349" s="264"/>
      <c r="AC349" s="263">
        <f t="shared" si="3047"/>
        <v>0</v>
      </c>
      <c r="AD349" s="264"/>
      <c r="AE349" s="263">
        <f t="shared" si="3048"/>
        <v>0</v>
      </c>
      <c r="AF349" s="264"/>
      <c r="AG349" s="263">
        <f t="shared" si="3049"/>
        <v>0</v>
      </c>
      <c r="AH349" s="264"/>
      <c r="AI349" s="263">
        <f t="shared" si="3050"/>
        <v>0</v>
      </c>
      <c r="AJ349" s="264">
        <v>0</v>
      </c>
      <c r="AK349" s="263">
        <f t="shared" si="3051"/>
        <v>0</v>
      </c>
      <c r="AL349" s="264">
        <v>0</v>
      </c>
      <c r="AM349" s="263">
        <f t="shared" si="3052"/>
        <v>0</v>
      </c>
      <c r="AN349" s="264">
        <v>0</v>
      </c>
      <c r="AO349" s="263">
        <f t="shared" si="3053"/>
        <v>0</v>
      </c>
      <c r="AP349" s="264">
        <v>0</v>
      </c>
      <c r="AQ349" s="263">
        <f t="shared" si="3054"/>
        <v>0</v>
      </c>
      <c r="AR349" s="264">
        <v>0</v>
      </c>
      <c r="AS349" s="263">
        <f t="shared" si="3055"/>
        <v>0</v>
      </c>
      <c r="AT349" s="264">
        <v>0</v>
      </c>
      <c r="AU349" s="263">
        <f t="shared" si="3056"/>
        <v>0</v>
      </c>
      <c r="AV349" s="264">
        <v>0</v>
      </c>
      <c r="AW349" s="263">
        <f t="shared" si="3057"/>
        <v>0</v>
      </c>
      <c r="AX349" s="264">
        <v>0</v>
      </c>
      <c r="AY349" s="263">
        <f t="shared" si="3058"/>
        <v>0</v>
      </c>
      <c r="AZ349" s="264">
        <v>0</v>
      </c>
      <c r="BA349" s="263">
        <f t="shared" si="3059"/>
        <v>0</v>
      </c>
      <c r="BB349" s="264">
        <v>0</v>
      </c>
      <c r="BC349" s="263">
        <f t="shared" si="3060"/>
        <v>0</v>
      </c>
      <c r="BD349" s="264">
        <v>0</v>
      </c>
      <c r="BE349" s="263">
        <f t="shared" si="3061"/>
        <v>0</v>
      </c>
      <c r="BF349" s="264">
        <v>0</v>
      </c>
      <c r="BG349" s="263">
        <f t="shared" si="3062"/>
        <v>0</v>
      </c>
      <c r="BH349" s="264">
        <v>0</v>
      </c>
      <c r="BI349" s="263">
        <f t="shared" si="3063"/>
        <v>0</v>
      </c>
      <c r="BJ349" s="264">
        <v>0</v>
      </c>
      <c r="BK349" s="263">
        <f t="shared" si="3064"/>
        <v>0</v>
      </c>
      <c r="BL349" s="264">
        <v>0</v>
      </c>
      <c r="BM349" s="263">
        <f t="shared" si="3065"/>
        <v>0</v>
      </c>
      <c r="BN349" s="264">
        <v>0</v>
      </c>
      <c r="BO349" s="263">
        <f t="shared" si="3066"/>
        <v>0</v>
      </c>
      <c r="BP349" s="264">
        <v>0</v>
      </c>
      <c r="BQ349" s="476">
        <f t="shared" si="3067"/>
        <v>0</v>
      </c>
      <c r="BR349" s="295">
        <f t="shared" si="3003"/>
        <v>0</v>
      </c>
    </row>
    <row r="350" spans="2:70" ht="18" hidden="1" customHeight="1" outlineLevel="2" thickTop="1" thickBot="1">
      <c r="B350" s="208" t="s">
        <v>740</v>
      </c>
      <c r="C350" s="260" t="str">
        <f>IF(VLOOKUP(B350,'Orçamento Detalhado'!$A$11:$I$529,4,)="","",(VLOOKUP(B350,'Orçamento Detalhado'!$A$11:$I$529,4,)))</f>
        <v/>
      </c>
      <c r="D350" s="261" t="str">
        <f>IF(B350="","",VLOOKUP($B350,'Orçamento Detalhado'!$A$11:$J$529,10,))</f>
        <v/>
      </c>
      <c r="E350" s="262">
        <f t="shared" si="3004"/>
        <v>0</v>
      </c>
      <c r="F350" s="478">
        <v>346</v>
      </c>
      <c r="G350" s="263">
        <f t="shared" ref="G350:G351" si="3068">IFERROR($D350*H350,0)</f>
        <v>0</v>
      </c>
      <c r="H350" s="264"/>
      <c r="I350" s="263">
        <f t="shared" ref="I350:I351" si="3069">IFERROR($D350*J350,0)</f>
        <v>0</v>
      </c>
      <c r="J350" s="264"/>
      <c r="K350" s="263">
        <f t="shared" ref="K350:K351" si="3070">IFERROR($D350*L350,0)</f>
        <v>0</v>
      </c>
      <c r="L350" s="264">
        <v>0</v>
      </c>
      <c r="M350" s="263">
        <f t="shared" ref="M350:M351" si="3071">IFERROR($D350*N350,0)</f>
        <v>0</v>
      </c>
      <c r="N350" s="264">
        <v>0</v>
      </c>
      <c r="O350" s="263">
        <f t="shared" ref="O350:O351" si="3072">IFERROR($D350*P350,0)</f>
        <v>0</v>
      </c>
      <c r="P350" s="264">
        <v>0</v>
      </c>
      <c r="Q350" s="263">
        <f t="shared" ref="Q350:Q351" si="3073">IFERROR($D350*R350,0)</f>
        <v>0</v>
      </c>
      <c r="R350" s="264">
        <v>0</v>
      </c>
      <c r="S350" s="263">
        <f t="shared" ref="S350:S351" si="3074">IFERROR($D350*T350,0)</f>
        <v>0</v>
      </c>
      <c r="T350" s="264">
        <v>0</v>
      </c>
      <c r="U350" s="263">
        <f t="shared" ref="U350:U351" si="3075">IFERROR($D350*V350,0)</f>
        <v>0</v>
      </c>
      <c r="V350" s="264">
        <v>0</v>
      </c>
      <c r="W350" s="263">
        <f t="shared" ref="W350:W351" si="3076">IFERROR($D350*X350,0)</f>
        <v>0</v>
      </c>
      <c r="X350" s="264">
        <v>0</v>
      </c>
      <c r="Y350" s="263">
        <f t="shared" ref="Y350:Y351" si="3077">IFERROR($D350*Z350,0)</f>
        <v>0</v>
      </c>
      <c r="Z350" s="264">
        <v>0</v>
      </c>
      <c r="AA350" s="263">
        <f t="shared" ref="AA350:AA351" si="3078">IFERROR($D350*AB350,0)</f>
        <v>0</v>
      </c>
      <c r="AB350" s="264"/>
      <c r="AC350" s="263">
        <f t="shared" ref="AC350:AC351" si="3079">IFERROR($D350*AD350,0)</f>
        <v>0</v>
      </c>
      <c r="AD350" s="264"/>
      <c r="AE350" s="263">
        <f t="shared" ref="AE350:AE351" si="3080">IFERROR($D350*AF350,0)</f>
        <v>0</v>
      </c>
      <c r="AF350" s="264"/>
      <c r="AG350" s="263">
        <f t="shared" ref="AG350:AG351" si="3081">IFERROR($D350*AH350,0)</f>
        <v>0</v>
      </c>
      <c r="AH350" s="264"/>
      <c r="AI350" s="263">
        <f t="shared" ref="AI350:AI351" si="3082">IFERROR($D350*AJ350,0)</f>
        <v>0</v>
      </c>
      <c r="AJ350" s="264">
        <v>0</v>
      </c>
      <c r="AK350" s="263">
        <f t="shared" ref="AK350:AK351" si="3083">IFERROR($D350*AL350,0)</f>
        <v>0</v>
      </c>
      <c r="AL350" s="264">
        <v>0</v>
      </c>
      <c r="AM350" s="263">
        <f t="shared" ref="AM350:AM351" si="3084">IFERROR($D350*AN350,0)</f>
        <v>0</v>
      </c>
      <c r="AN350" s="264">
        <v>0</v>
      </c>
      <c r="AO350" s="263">
        <f t="shared" ref="AO350:AO351" si="3085">IFERROR($D350*AP350,0)</f>
        <v>0</v>
      </c>
      <c r="AP350" s="264">
        <v>0</v>
      </c>
      <c r="AQ350" s="263">
        <f t="shared" ref="AQ350:AQ351" si="3086">IFERROR($D350*AR350,0)</f>
        <v>0</v>
      </c>
      <c r="AR350" s="264">
        <v>0</v>
      </c>
      <c r="AS350" s="263">
        <f t="shared" ref="AS350:AS351" si="3087">IFERROR($D350*AT350,0)</f>
        <v>0</v>
      </c>
      <c r="AT350" s="264">
        <v>0</v>
      </c>
      <c r="AU350" s="263">
        <f t="shared" ref="AU350:AU351" si="3088">IFERROR($D350*AV350,0)</f>
        <v>0</v>
      </c>
      <c r="AV350" s="264">
        <v>0</v>
      </c>
      <c r="AW350" s="263">
        <f t="shared" ref="AW350:AW351" si="3089">IFERROR($D350*AX350,0)</f>
        <v>0</v>
      </c>
      <c r="AX350" s="264">
        <v>0</v>
      </c>
      <c r="AY350" s="263">
        <f t="shared" ref="AY350:AY351" si="3090">IFERROR($D350*AZ350,0)</f>
        <v>0</v>
      </c>
      <c r="AZ350" s="264">
        <v>0</v>
      </c>
      <c r="BA350" s="263">
        <f t="shared" ref="BA350:BA351" si="3091">IFERROR($D350*BB350,0)</f>
        <v>0</v>
      </c>
      <c r="BB350" s="264">
        <v>0</v>
      </c>
      <c r="BC350" s="263">
        <f t="shared" ref="BC350:BC351" si="3092">IFERROR($D350*BD350,0)</f>
        <v>0</v>
      </c>
      <c r="BD350" s="264">
        <v>0</v>
      </c>
      <c r="BE350" s="263">
        <f t="shared" ref="BE350:BE351" si="3093">IFERROR($D350*BF350,0)</f>
        <v>0</v>
      </c>
      <c r="BF350" s="264">
        <v>0</v>
      </c>
      <c r="BG350" s="263">
        <f t="shared" ref="BG350:BG351" si="3094">IFERROR($D350*BH350,0)</f>
        <v>0</v>
      </c>
      <c r="BH350" s="264">
        <v>0</v>
      </c>
      <c r="BI350" s="263">
        <f t="shared" ref="BI350:BI351" si="3095">IFERROR($D350*BJ350,0)</f>
        <v>0</v>
      </c>
      <c r="BJ350" s="264">
        <v>0</v>
      </c>
      <c r="BK350" s="263">
        <f t="shared" ref="BK350:BK351" si="3096">IFERROR($D350*BL350,0)</f>
        <v>0</v>
      </c>
      <c r="BL350" s="264">
        <v>0</v>
      </c>
      <c r="BM350" s="263">
        <f t="shared" ref="BM350:BM351" si="3097">IFERROR($D350*BN350,0)</f>
        <v>0</v>
      </c>
      <c r="BN350" s="264">
        <v>0</v>
      </c>
      <c r="BO350" s="263">
        <f t="shared" ref="BO350:BO351" si="3098">IFERROR($D350*BP350,0)</f>
        <v>0</v>
      </c>
      <c r="BP350" s="264">
        <v>0</v>
      </c>
      <c r="BQ350" s="476">
        <f t="shared" ref="BQ350:BQ351" si="3099">SUM(BN350,BL350,BJ350,BH350,BF350,BD350,BB350,AZ350,AX350,AV350,AT350,AR350,AP350,AN350,AL350,AJ350,AH350,AF350,AD350,AB350,Z350,X350,V350,T350,R350,P350,N350,L350,J350,H350,BP350)</f>
        <v>0</v>
      </c>
      <c r="BR350" s="295">
        <f t="shared" si="3003"/>
        <v>0</v>
      </c>
    </row>
    <row r="351" spans="2:70" ht="18" hidden="1" customHeight="1" outlineLevel="2" thickTop="1" thickBot="1">
      <c r="B351" s="208" t="s">
        <v>741</v>
      </c>
      <c r="C351" s="260" t="str">
        <f>IF(VLOOKUP(B351,'Orçamento Detalhado'!$A$11:$I$529,4,)="","",(VLOOKUP(B351,'Orçamento Detalhado'!$A$11:$I$529,4,)))</f>
        <v/>
      </c>
      <c r="D351" s="261" t="str">
        <f>IF(B351="","",VLOOKUP($B351,'Orçamento Detalhado'!$A$11:$J$529,10,))</f>
        <v/>
      </c>
      <c r="E351" s="262">
        <f t="shared" si="3004"/>
        <v>0</v>
      </c>
      <c r="F351" s="478">
        <v>347</v>
      </c>
      <c r="G351" s="263">
        <f t="shared" si="3068"/>
        <v>0</v>
      </c>
      <c r="H351" s="264"/>
      <c r="I351" s="263">
        <f t="shared" si="3069"/>
        <v>0</v>
      </c>
      <c r="J351" s="264"/>
      <c r="K351" s="263">
        <f t="shared" si="3070"/>
        <v>0</v>
      </c>
      <c r="L351" s="264">
        <v>0</v>
      </c>
      <c r="M351" s="263">
        <f t="shared" si="3071"/>
        <v>0</v>
      </c>
      <c r="N351" s="264">
        <v>0</v>
      </c>
      <c r="O351" s="263">
        <f t="shared" si="3072"/>
        <v>0</v>
      </c>
      <c r="P351" s="264">
        <v>0</v>
      </c>
      <c r="Q351" s="263">
        <f t="shared" si="3073"/>
        <v>0</v>
      </c>
      <c r="R351" s="264">
        <v>0</v>
      </c>
      <c r="S351" s="263">
        <f t="shared" si="3074"/>
        <v>0</v>
      </c>
      <c r="T351" s="264">
        <v>0</v>
      </c>
      <c r="U351" s="263">
        <f t="shared" si="3075"/>
        <v>0</v>
      </c>
      <c r="V351" s="264">
        <v>0</v>
      </c>
      <c r="W351" s="263">
        <f t="shared" si="3076"/>
        <v>0</v>
      </c>
      <c r="X351" s="264">
        <v>0</v>
      </c>
      <c r="Y351" s="263">
        <f t="shared" si="3077"/>
        <v>0</v>
      </c>
      <c r="Z351" s="264">
        <v>0</v>
      </c>
      <c r="AA351" s="263">
        <f t="shared" si="3078"/>
        <v>0</v>
      </c>
      <c r="AB351" s="264"/>
      <c r="AC351" s="263">
        <f t="shared" si="3079"/>
        <v>0</v>
      </c>
      <c r="AD351" s="264"/>
      <c r="AE351" s="263">
        <f t="shared" si="3080"/>
        <v>0</v>
      </c>
      <c r="AF351" s="264"/>
      <c r="AG351" s="263">
        <f t="shared" si="3081"/>
        <v>0</v>
      </c>
      <c r="AH351" s="264"/>
      <c r="AI351" s="263">
        <f t="shared" si="3082"/>
        <v>0</v>
      </c>
      <c r="AJ351" s="264">
        <v>0</v>
      </c>
      <c r="AK351" s="263">
        <f t="shared" si="3083"/>
        <v>0</v>
      </c>
      <c r="AL351" s="264">
        <v>0</v>
      </c>
      <c r="AM351" s="263">
        <f t="shared" si="3084"/>
        <v>0</v>
      </c>
      <c r="AN351" s="264">
        <v>0</v>
      </c>
      <c r="AO351" s="263">
        <f t="shared" si="3085"/>
        <v>0</v>
      </c>
      <c r="AP351" s="264">
        <v>0</v>
      </c>
      <c r="AQ351" s="263">
        <f t="shared" si="3086"/>
        <v>0</v>
      </c>
      <c r="AR351" s="264">
        <v>0</v>
      </c>
      <c r="AS351" s="263">
        <f t="shared" si="3087"/>
        <v>0</v>
      </c>
      <c r="AT351" s="264">
        <v>0</v>
      </c>
      <c r="AU351" s="263">
        <f t="shared" si="3088"/>
        <v>0</v>
      </c>
      <c r="AV351" s="264">
        <v>0</v>
      </c>
      <c r="AW351" s="263">
        <f t="shared" si="3089"/>
        <v>0</v>
      </c>
      <c r="AX351" s="264">
        <v>0</v>
      </c>
      <c r="AY351" s="263">
        <f t="shared" si="3090"/>
        <v>0</v>
      </c>
      <c r="AZ351" s="264">
        <v>0</v>
      </c>
      <c r="BA351" s="263">
        <f t="shared" si="3091"/>
        <v>0</v>
      </c>
      <c r="BB351" s="264">
        <v>0</v>
      </c>
      <c r="BC351" s="263">
        <f t="shared" si="3092"/>
        <v>0</v>
      </c>
      <c r="BD351" s="264">
        <v>0</v>
      </c>
      <c r="BE351" s="263">
        <f t="shared" si="3093"/>
        <v>0</v>
      </c>
      <c r="BF351" s="264">
        <v>0</v>
      </c>
      <c r="BG351" s="263">
        <f t="shared" si="3094"/>
        <v>0</v>
      </c>
      <c r="BH351" s="264">
        <v>0</v>
      </c>
      <c r="BI351" s="263">
        <f t="shared" si="3095"/>
        <v>0</v>
      </c>
      <c r="BJ351" s="264">
        <v>0</v>
      </c>
      <c r="BK351" s="263">
        <f t="shared" si="3096"/>
        <v>0</v>
      </c>
      <c r="BL351" s="264">
        <v>0</v>
      </c>
      <c r="BM351" s="263">
        <f t="shared" si="3097"/>
        <v>0</v>
      </c>
      <c r="BN351" s="264">
        <v>0</v>
      </c>
      <c r="BO351" s="263">
        <f t="shared" si="3098"/>
        <v>0</v>
      </c>
      <c r="BP351" s="264">
        <v>0</v>
      </c>
      <c r="BQ351" s="476">
        <f t="shared" si="3099"/>
        <v>0</v>
      </c>
      <c r="BR351" s="295">
        <f t="shared" si="3003"/>
        <v>0</v>
      </c>
    </row>
    <row r="352" spans="2:70" ht="18" customHeight="1" collapsed="1" thickTop="1" thickBot="1">
      <c r="B352" s="219">
        <v>2</v>
      </c>
      <c r="C352" s="217" t="str">
        <f>IF(B352="","",VLOOKUP(B352,'Orçamento Detalhado'!$A$11:$I$529,4,))</f>
        <v>INFRA-ESTRUTURA INTERNA (com BDI)</v>
      </c>
      <c r="D352" s="247">
        <f>SUM(D353,D364,D373,D384,D392,D404,D411,D423,D434,D439,D444,D450,D461)</f>
        <v>0</v>
      </c>
      <c r="E352" s="248">
        <f t="shared" si="3004"/>
        <v>0</v>
      </c>
      <c r="F352" s="478">
        <v>348</v>
      </c>
      <c r="G352" s="247">
        <f>SUM(G353,G364,G373,G384,G392,G404,G411,G423,G434,G439,G444,G450,G461)</f>
        <v>0</v>
      </c>
      <c r="H352" s="248">
        <f>IFERROR(G352/$D352,0)</f>
        <v>0</v>
      </c>
      <c r="I352" s="247">
        <f>SUM(I353,I364,I373,I384,I392,I404,I411,I423,I434,I439,I444,I450,I461)</f>
        <v>0</v>
      </c>
      <c r="J352" s="248">
        <f t="shared" ref="J352" si="3100">IFERROR(I352/$D352,0)</f>
        <v>0</v>
      </c>
      <c r="K352" s="247">
        <f>SUM(K353,K364,K373,K384,K392,K404,K411,K423,K434,K439,K444,K450,K461)</f>
        <v>0</v>
      </c>
      <c r="L352" s="248">
        <f t="shared" ref="L352" si="3101">IFERROR(K352/$D352,0)</f>
        <v>0</v>
      </c>
      <c r="M352" s="247">
        <f>SUM(M353,M364,M373,M384,M392,M404,M411,M423,M434,M439,M444,M450,M461)</f>
        <v>0</v>
      </c>
      <c r="N352" s="248">
        <f t="shared" ref="N352" si="3102">IFERROR(M352/$D352,0)</f>
        <v>0</v>
      </c>
      <c r="O352" s="247">
        <f>SUM(O353,O364,O373,O384,O392,O404,O411,O423,O434,O439,O444,O450,O461)</f>
        <v>0</v>
      </c>
      <c r="P352" s="248">
        <f t="shared" ref="P352" si="3103">IFERROR(O352/$D352,0)</f>
        <v>0</v>
      </c>
      <c r="Q352" s="247">
        <f>SUM(Q353,Q364,Q373,Q384,Q392,Q404,Q411,Q423,Q434,Q439,Q444,Q450,Q461)</f>
        <v>0</v>
      </c>
      <c r="R352" s="248">
        <f t="shared" ref="R352" si="3104">IFERROR(Q352/$D352,0)</f>
        <v>0</v>
      </c>
      <c r="S352" s="247">
        <f>SUM(S353,S364,S373,S384,S392,S404,S411,S423,S434,S439,S444,S450,S461)</f>
        <v>0</v>
      </c>
      <c r="T352" s="248">
        <f t="shared" ref="T352" si="3105">IFERROR(S352/$D352,0)</f>
        <v>0</v>
      </c>
      <c r="U352" s="247">
        <f>SUM(U353,U364,U373,U384,U392,U404,U411,U423,U434,U439,U444,U450,U461)</f>
        <v>0</v>
      </c>
      <c r="V352" s="248">
        <f t="shared" ref="V352" si="3106">IFERROR(U352/$D352,0)</f>
        <v>0</v>
      </c>
      <c r="W352" s="247">
        <f>SUM(W353,W364,W373,W384,W392,W404,W411,W423,W434,W439,W444,W450,W461)</f>
        <v>0</v>
      </c>
      <c r="X352" s="248">
        <f t="shared" ref="X352" si="3107">IFERROR(W352/$D352,0)</f>
        <v>0</v>
      </c>
      <c r="Y352" s="247">
        <f>SUM(Y353,Y364,Y373,Y384,Y392,Y404,Y411,Y423,Y434,Y439,Y444,Y450,Y461)</f>
        <v>0</v>
      </c>
      <c r="Z352" s="248">
        <f t="shared" ref="Z352" si="3108">IFERROR(Y352/$D352,0)</f>
        <v>0</v>
      </c>
      <c r="AA352" s="247">
        <f>SUM(AA353,AA364,AA373,AA384,AA392,AA404,AA411,AA423,AA434,AA439,AA444,AA450,AA461)</f>
        <v>0</v>
      </c>
      <c r="AB352" s="248">
        <f t="shared" ref="AB352" si="3109">IFERROR(AA352/$D352,0)</f>
        <v>0</v>
      </c>
      <c r="AC352" s="247">
        <f>SUM(AC353,AC364,AC373,AC384,AC392,AC404,AC411,AC423,AC434,AC439,AC444,AC450,AC461)</f>
        <v>0</v>
      </c>
      <c r="AD352" s="248">
        <f t="shared" ref="AD352" si="3110">IFERROR(AC352/$D352,0)</f>
        <v>0</v>
      </c>
      <c r="AE352" s="247">
        <f>SUM(AE353,AE364,AE373,AE384,AE392,AE404,AE411,AE423,AE434,AE439,AE444,AE450,AE461)</f>
        <v>0</v>
      </c>
      <c r="AF352" s="248">
        <f t="shared" ref="AF352" si="3111">IFERROR(AE352/$D352,0)</f>
        <v>0</v>
      </c>
      <c r="AG352" s="247">
        <f>SUM(AG353,AG364,AG373,AG384,AG392,AG404,AG411,AG423,AG434,AG439,AG444,AG450,AG461)</f>
        <v>0</v>
      </c>
      <c r="AH352" s="248">
        <f t="shared" ref="AH352" si="3112">IFERROR(AG352/$D352,0)</f>
        <v>0</v>
      </c>
      <c r="AI352" s="247">
        <f>SUM(AI353,AI364,AI373,AI384,AI392,AI404,AI411,AI423,AI434,AI439,AI444,AI450,AI461)</f>
        <v>0</v>
      </c>
      <c r="AJ352" s="248">
        <f t="shared" ref="AJ352" si="3113">IFERROR(AI352/$D352,0)</f>
        <v>0</v>
      </c>
      <c r="AK352" s="247">
        <f>SUM(AK353,AK364,AK373,AK384,AK392,AK404,AK411,AK423,AK434,AK439,AK444,AK450,AK461)</f>
        <v>0</v>
      </c>
      <c r="AL352" s="248">
        <f t="shared" ref="AL352" si="3114">IFERROR(AK352/$D352,0)</f>
        <v>0</v>
      </c>
      <c r="AM352" s="247">
        <f>SUM(AM353,AM364,AM373,AM384,AM392,AM404,AM411,AM423,AM434,AM439,AM444,AM450,AM461)</f>
        <v>0</v>
      </c>
      <c r="AN352" s="248">
        <f t="shared" ref="AN352" si="3115">IFERROR(AM352/$D352,0)</f>
        <v>0</v>
      </c>
      <c r="AO352" s="247">
        <f>SUM(AO353,AO364,AO373,AO384,AO392,AO404,AO411,AO423,AO434,AO439,AO444,AO450,AO461)</f>
        <v>0</v>
      </c>
      <c r="AP352" s="248">
        <f t="shared" ref="AP352" si="3116">IFERROR(AO352/$D352,0)</f>
        <v>0</v>
      </c>
      <c r="AQ352" s="247">
        <f>SUM(AQ353,AQ364,AQ373,AQ384,AQ392,AQ404,AQ411,AQ423,AQ434,AQ439,AQ444,AQ450,AQ461)</f>
        <v>0</v>
      </c>
      <c r="AR352" s="248">
        <f t="shared" ref="AR352" si="3117">IFERROR(AQ352/$D352,0)</f>
        <v>0</v>
      </c>
      <c r="AS352" s="247">
        <f>SUM(AS353,AS364,AS373,AS384,AS392,AS404,AS411,AS423,AS434,AS439,AS444,AS450,AS461)</f>
        <v>0</v>
      </c>
      <c r="AT352" s="248">
        <f t="shared" ref="AT352" si="3118">IFERROR(AS352/$D352,0)</f>
        <v>0</v>
      </c>
      <c r="AU352" s="247">
        <f>SUM(AU353,AU364,AU373,AU384,AU392,AU404,AU411,AU423,AU434,AU439,AU444,AU450,AU461)</f>
        <v>0</v>
      </c>
      <c r="AV352" s="248">
        <f t="shared" ref="AV352" si="3119">IFERROR(AU352/$D352,0)</f>
        <v>0</v>
      </c>
      <c r="AW352" s="247">
        <f>SUM(AW353,AW364,AW373,AW384,AW392,AW404,AW411,AW423,AW434,AW439,AW444,AW450,AW461)</f>
        <v>0</v>
      </c>
      <c r="AX352" s="248">
        <f t="shared" ref="AX352" si="3120">IFERROR(AW352/$D352,0)</f>
        <v>0</v>
      </c>
      <c r="AY352" s="247">
        <f>SUM(AY353,AY364,AY373,AY384,AY392,AY404,AY411,AY423,AY434,AY439,AY444,AY450,AY461)</f>
        <v>0</v>
      </c>
      <c r="AZ352" s="248">
        <f t="shared" ref="AZ352" si="3121">IFERROR(AY352/$D352,0)</f>
        <v>0</v>
      </c>
      <c r="BA352" s="247">
        <f>SUM(BA353,BA364,BA373,BA384,BA392,BA404,BA411,BA423,BA434,BA439,BA444,BA450,BA461)</f>
        <v>0</v>
      </c>
      <c r="BB352" s="248">
        <f t="shared" ref="BB352" si="3122">IFERROR(BA352/$D352,0)</f>
        <v>0</v>
      </c>
      <c r="BC352" s="247">
        <f>SUM(BC353,BC364,BC373,BC384,BC392,BC404,BC411,BC423,BC434,BC439,BC444,BC450,BC461)</f>
        <v>0</v>
      </c>
      <c r="BD352" s="248">
        <f t="shared" ref="BD352" si="3123">IFERROR(BC352/$D352,0)</f>
        <v>0</v>
      </c>
      <c r="BE352" s="247">
        <f>SUM(BE353,BE364,BE373,BE384,BE392,BE404,BE411,BE423,BE434,BE439,BE444,BE450,BE461)</f>
        <v>0</v>
      </c>
      <c r="BF352" s="248">
        <f t="shared" ref="BF352" si="3124">IFERROR(BE352/$D352,0)</f>
        <v>0</v>
      </c>
      <c r="BG352" s="247">
        <f>SUM(BG353,BG364,BG373,BG384,BG392,BG404,BG411,BG423,BG434,BG439,BG444,BG450,BG461)</f>
        <v>0</v>
      </c>
      <c r="BH352" s="248">
        <f t="shared" ref="BH352" si="3125">IFERROR(BG352/$D352,0)</f>
        <v>0</v>
      </c>
      <c r="BI352" s="247">
        <f>SUM(BI353,BI364,BI373,BI384,BI392,BI404,BI411,BI423,BI434,BI439,BI444,BI450,BI461)</f>
        <v>0</v>
      </c>
      <c r="BJ352" s="248">
        <f t="shared" ref="BJ352" si="3126">IFERROR(BI352/$D352,0)</f>
        <v>0</v>
      </c>
      <c r="BK352" s="247">
        <f>SUM(BK353,BK364,BK373,BK384,BK392,BK404,BK411,BK423,BK434,BK439,BK444,BK450,BK461)</f>
        <v>0</v>
      </c>
      <c r="BL352" s="248">
        <f t="shared" ref="BL352" si="3127">IFERROR(BK352/$D352,0)</f>
        <v>0</v>
      </c>
      <c r="BM352" s="247">
        <f>SUM(BM353,BM364,BM373,BM384,BM392,BM404,BM411,BM423,BM434,BM439,BM444,BM450,BM461)</f>
        <v>0</v>
      </c>
      <c r="BN352" s="248">
        <f t="shared" ref="BN352" si="3128">IFERROR(BM352/$D352,0)</f>
        <v>0</v>
      </c>
      <c r="BO352" s="247">
        <f>SUM(BO353,BO364,BO373,BO384,BO392,BO404,BO411,BO423,BO434,BO439,BO444,BO450,BO461)</f>
        <v>0</v>
      </c>
      <c r="BP352" s="248">
        <f t="shared" ref="BP352:BP353" si="3129">IFERROR(BO352/$D352,0)</f>
        <v>0</v>
      </c>
      <c r="BQ352" s="476">
        <f t="shared" ref="BQ352:BQ469" si="3130">SUM(BN352,BL352,BJ352,BH352,BF352,BD352,BB352,AZ352,AX352,AV352,AT352,AR352,AP352,AN352,AL352,AJ352,AH352,AF352,AD352,AB352,Z352,X352,V352,T352,R352,P352,N352,L352,J352,H352,BP352)</f>
        <v>0</v>
      </c>
      <c r="BR352" s="295">
        <f t="shared" si="3003"/>
        <v>0</v>
      </c>
    </row>
    <row r="353" spans="2:70" ht="18" hidden="1" customHeight="1" outlineLevel="1" thickTop="1" thickBot="1">
      <c r="B353" s="246" t="s">
        <v>132</v>
      </c>
      <c r="C353" s="266" t="str">
        <f>IF(B353="","",VLOOKUP(B353,'Orçamento Detalhado'!$A$11:$I$529,4,))</f>
        <v>TERRAPLANAGEM</v>
      </c>
      <c r="D353" s="249">
        <f>SUM(D354:D363)</f>
        <v>0</v>
      </c>
      <c r="E353" s="250">
        <f t="shared" si="3004"/>
        <v>0</v>
      </c>
      <c r="F353" s="478">
        <v>349</v>
      </c>
      <c r="G353" s="249">
        <f>SUM(G354:G363)</f>
        <v>0</v>
      </c>
      <c r="H353" s="252">
        <f>IFERROR(G353/$D353,0)</f>
        <v>0</v>
      </c>
      <c r="I353" s="249">
        <f t="shared" ref="I353" si="3131">SUM(I354:I363)</f>
        <v>0</v>
      </c>
      <c r="J353" s="473">
        <f t="shared" ref="J353" si="3132">IFERROR(I353/$D353,0)</f>
        <v>0</v>
      </c>
      <c r="K353" s="249">
        <f t="shared" ref="K353" si="3133">SUM(K354:K363)</f>
        <v>0</v>
      </c>
      <c r="L353" s="473">
        <f t="shared" ref="L353" si="3134">IFERROR(K353/$D353,0)</f>
        <v>0</v>
      </c>
      <c r="M353" s="249">
        <f t="shared" ref="M353" si="3135">SUM(M354:M363)</f>
        <v>0</v>
      </c>
      <c r="N353" s="473">
        <f t="shared" ref="N353" si="3136">IFERROR(M353/$D353,0)</f>
        <v>0</v>
      </c>
      <c r="O353" s="249">
        <f t="shared" ref="O353" si="3137">SUM(O354:O363)</f>
        <v>0</v>
      </c>
      <c r="P353" s="473">
        <f t="shared" ref="P353" si="3138">IFERROR(O353/$D353,0)</f>
        <v>0</v>
      </c>
      <c r="Q353" s="249">
        <f t="shared" ref="Q353" si="3139">SUM(Q354:Q363)</f>
        <v>0</v>
      </c>
      <c r="R353" s="473">
        <f t="shared" ref="R353" si="3140">IFERROR(Q353/$D353,0)</f>
        <v>0</v>
      </c>
      <c r="S353" s="249">
        <f t="shared" ref="S353" si="3141">SUM(S354:S363)</f>
        <v>0</v>
      </c>
      <c r="T353" s="473">
        <f t="shared" ref="T353" si="3142">IFERROR(S353/$D353,0)</f>
        <v>0</v>
      </c>
      <c r="U353" s="249">
        <f t="shared" ref="U353" si="3143">SUM(U354:U363)</f>
        <v>0</v>
      </c>
      <c r="V353" s="473">
        <f t="shared" ref="V353" si="3144">IFERROR(U353/$D353,0)</f>
        <v>0</v>
      </c>
      <c r="W353" s="249">
        <f t="shared" ref="W353" si="3145">SUM(W354:W363)</f>
        <v>0</v>
      </c>
      <c r="X353" s="473">
        <f t="shared" ref="X353" si="3146">IFERROR(W353/$D353,0)</f>
        <v>0</v>
      </c>
      <c r="Y353" s="249">
        <f t="shared" ref="Y353" si="3147">SUM(Y354:Y363)</f>
        <v>0</v>
      </c>
      <c r="Z353" s="473">
        <f t="shared" ref="Z353" si="3148">IFERROR(Y353/$D353,0)</f>
        <v>0</v>
      </c>
      <c r="AA353" s="249">
        <f t="shared" ref="AA353" si="3149">SUM(AA354:AA363)</f>
        <v>0</v>
      </c>
      <c r="AB353" s="473">
        <f t="shared" ref="AB353" si="3150">IFERROR(AA353/$D353,0)</f>
        <v>0</v>
      </c>
      <c r="AC353" s="249">
        <f t="shared" ref="AC353" si="3151">SUM(AC354:AC363)</f>
        <v>0</v>
      </c>
      <c r="AD353" s="473">
        <f t="shared" ref="AD353" si="3152">IFERROR(AC353/$D353,0)</f>
        <v>0</v>
      </c>
      <c r="AE353" s="249">
        <f t="shared" ref="AE353" si="3153">SUM(AE354:AE363)</f>
        <v>0</v>
      </c>
      <c r="AF353" s="473">
        <f t="shared" ref="AF353" si="3154">IFERROR(AE353/$D353,0)</f>
        <v>0</v>
      </c>
      <c r="AG353" s="249">
        <f t="shared" ref="AG353" si="3155">SUM(AG354:AG363)</f>
        <v>0</v>
      </c>
      <c r="AH353" s="473">
        <f t="shared" ref="AH353" si="3156">IFERROR(AG353/$D353,0)</f>
        <v>0</v>
      </c>
      <c r="AI353" s="249">
        <f t="shared" ref="AI353" si="3157">SUM(AI354:AI363)</f>
        <v>0</v>
      </c>
      <c r="AJ353" s="473">
        <f t="shared" ref="AJ353" si="3158">IFERROR(AI353/$D353,0)</f>
        <v>0</v>
      </c>
      <c r="AK353" s="249">
        <f t="shared" ref="AK353" si="3159">SUM(AK354:AK363)</f>
        <v>0</v>
      </c>
      <c r="AL353" s="473">
        <f t="shared" ref="AL353" si="3160">IFERROR(AK353/$D353,0)</f>
        <v>0</v>
      </c>
      <c r="AM353" s="249">
        <f t="shared" ref="AM353" si="3161">SUM(AM354:AM363)</f>
        <v>0</v>
      </c>
      <c r="AN353" s="473">
        <f t="shared" ref="AN353" si="3162">IFERROR(AM353/$D353,0)</f>
        <v>0</v>
      </c>
      <c r="AO353" s="249">
        <f t="shared" ref="AO353" si="3163">SUM(AO354:AO363)</f>
        <v>0</v>
      </c>
      <c r="AP353" s="473">
        <f t="shared" ref="AP353" si="3164">IFERROR(AO353/$D353,0)</f>
        <v>0</v>
      </c>
      <c r="AQ353" s="249">
        <f t="shared" ref="AQ353" si="3165">SUM(AQ354:AQ363)</f>
        <v>0</v>
      </c>
      <c r="AR353" s="473">
        <f t="shared" ref="AR353" si="3166">IFERROR(AQ353/$D353,0)</f>
        <v>0</v>
      </c>
      <c r="AS353" s="249">
        <f t="shared" ref="AS353" si="3167">SUM(AS354:AS363)</f>
        <v>0</v>
      </c>
      <c r="AT353" s="473">
        <f t="shared" ref="AT353" si="3168">IFERROR(AS353/$D353,0)</f>
        <v>0</v>
      </c>
      <c r="AU353" s="249">
        <f t="shared" ref="AU353" si="3169">SUM(AU354:AU363)</f>
        <v>0</v>
      </c>
      <c r="AV353" s="473">
        <f t="shared" ref="AV353" si="3170">IFERROR(AU353/$D353,0)</f>
        <v>0</v>
      </c>
      <c r="AW353" s="249">
        <f t="shared" ref="AW353" si="3171">SUM(AW354:AW363)</f>
        <v>0</v>
      </c>
      <c r="AX353" s="473">
        <f t="shared" ref="AX353" si="3172">IFERROR(AW353/$D353,0)</f>
        <v>0</v>
      </c>
      <c r="AY353" s="249">
        <f t="shared" ref="AY353" si="3173">SUM(AY354:AY363)</f>
        <v>0</v>
      </c>
      <c r="AZ353" s="473">
        <f t="shared" ref="AZ353" si="3174">IFERROR(AY353/$D353,0)</f>
        <v>0</v>
      </c>
      <c r="BA353" s="249">
        <f t="shared" ref="BA353" si="3175">SUM(BA354:BA363)</f>
        <v>0</v>
      </c>
      <c r="BB353" s="473">
        <f t="shared" ref="BB353" si="3176">IFERROR(BA353/$D353,0)</f>
        <v>0</v>
      </c>
      <c r="BC353" s="249">
        <f t="shared" ref="BC353" si="3177">SUM(BC354:BC363)</f>
        <v>0</v>
      </c>
      <c r="BD353" s="473">
        <f t="shared" ref="BD353" si="3178">IFERROR(BC353/$D353,0)</f>
        <v>0</v>
      </c>
      <c r="BE353" s="249">
        <f t="shared" ref="BE353" si="3179">SUM(BE354:BE363)</f>
        <v>0</v>
      </c>
      <c r="BF353" s="473">
        <f t="shared" ref="BF353" si="3180">IFERROR(BE353/$D353,0)</f>
        <v>0</v>
      </c>
      <c r="BG353" s="249">
        <f t="shared" ref="BG353" si="3181">SUM(BG354:BG363)</f>
        <v>0</v>
      </c>
      <c r="BH353" s="473">
        <f t="shared" ref="BH353" si="3182">IFERROR(BG353/$D353,0)</f>
        <v>0</v>
      </c>
      <c r="BI353" s="249">
        <f t="shared" ref="BI353" si="3183">SUM(BI354:BI363)</f>
        <v>0</v>
      </c>
      <c r="BJ353" s="473">
        <f t="shared" ref="BJ353" si="3184">IFERROR(BI353/$D353,0)</f>
        <v>0</v>
      </c>
      <c r="BK353" s="249">
        <f>SUM(BK354:BK363)</f>
        <v>0</v>
      </c>
      <c r="BL353" s="473">
        <f t="shared" ref="BL353" si="3185">IFERROR(BK353/$D353,0)</f>
        <v>0</v>
      </c>
      <c r="BM353" s="249">
        <f t="shared" ref="BM353" si="3186">SUM(BM354:BM363)</f>
        <v>0</v>
      </c>
      <c r="BN353" s="473">
        <f t="shared" ref="BN353" si="3187">IFERROR(BM353/$D353,0)</f>
        <v>0</v>
      </c>
      <c r="BO353" s="249">
        <f>SUM(BO354:BO363)</f>
        <v>0</v>
      </c>
      <c r="BP353" s="473">
        <f t="shared" si="3129"/>
        <v>0</v>
      </c>
      <c r="BQ353" s="476">
        <f t="shared" si="3130"/>
        <v>0</v>
      </c>
      <c r="BR353" s="295">
        <f t="shared" si="3003"/>
        <v>0</v>
      </c>
    </row>
    <row r="354" spans="2:70" ht="18" hidden="1" customHeight="1" outlineLevel="2" thickTop="1" thickBot="1">
      <c r="B354" s="208" t="s">
        <v>743</v>
      </c>
      <c r="C354" s="260" t="str">
        <f>IF(VLOOKUP(B354,'Orçamento Detalhado'!$A$11:$I$529,4,)="","",(VLOOKUP(B354,'Orçamento Detalhado'!$A$11:$I$529,4,)))</f>
        <v>Locação de obra (topografia)</v>
      </c>
      <c r="D354" s="261" t="str">
        <f>IF(B354="","",VLOOKUP($B354,'Orçamento Detalhado'!$A$11:$J$529,10,))</f>
        <v/>
      </c>
      <c r="E354" s="262">
        <f t="shared" si="3004"/>
        <v>0</v>
      </c>
      <c r="F354" s="478">
        <v>350</v>
      </c>
      <c r="G354" s="263">
        <f t="shared" ref="G354:G360" si="3188">IFERROR($D354*H354,0)</f>
        <v>0</v>
      </c>
      <c r="H354" s="264"/>
      <c r="I354" s="263">
        <f t="shared" ref="I354:I360" si="3189">IFERROR($D354*J354,0)</f>
        <v>0</v>
      </c>
      <c r="J354" s="474"/>
      <c r="K354" s="263">
        <f t="shared" ref="K354:K360" si="3190">IFERROR($D354*L354,0)</f>
        <v>0</v>
      </c>
      <c r="L354" s="474">
        <v>0</v>
      </c>
      <c r="M354" s="263">
        <f t="shared" ref="M354:M360" si="3191">IFERROR($D354*N354,0)</f>
        <v>0</v>
      </c>
      <c r="N354" s="474">
        <v>0</v>
      </c>
      <c r="O354" s="263">
        <f t="shared" ref="O354:O360" si="3192">IFERROR($D354*P354,0)</f>
        <v>0</v>
      </c>
      <c r="P354" s="474">
        <v>0</v>
      </c>
      <c r="Q354" s="263">
        <f t="shared" ref="Q354:Q360" si="3193">IFERROR($D354*R354,0)</f>
        <v>0</v>
      </c>
      <c r="R354" s="474">
        <v>0</v>
      </c>
      <c r="S354" s="263">
        <f t="shared" ref="S354:S360" si="3194">IFERROR($D354*T354,0)</f>
        <v>0</v>
      </c>
      <c r="T354" s="474">
        <v>0</v>
      </c>
      <c r="U354" s="263">
        <f t="shared" ref="U354:U360" si="3195">IFERROR($D354*V354,0)</f>
        <v>0</v>
      </c>
      <c r="V354" s="474">
        <v>0</v>
      </c>
      <c r="W354" s="263">
        <f t="shared" ref="W354:W360" si="3196">IFERROR($D354*X354,0)</f>
        <v>0</v>
      </c>
      <c r="X354" s="474">
        <v>0</v>
      </c>
      <c r="Y354" s="263">
        <f t="shared" ref="Y354:Y360" si="3197">IFERROR($D354*Z354,0)</f>
        <v>0</v>
      </c>
      <c r="Z354" s="474">
        <v>0</v>
      </c>
      <c r="AA354" s="263">
        <f t="shared" ref="AA354:AA360" si="3198">IFERROR($D354*AB354,0)</f>
        <v>0</v>
      </c>
      <c r="AB354" s="474"/>
      <c r="AC354" s="263">
        <f t="shared" ref="AC354:AC360" si="3199">IFERROR($D354*AD354,0)</f>
        <v>0</v>
      </c>
      <c r="AD354" s="474"/>
      <c r="AE354" s="263">
        <f t="shared" ref="AE354:AE360" si="3200">IFERROR($D354*AF354,0)</f>
        <v>0</v>
      </c>
      <c r="AF354" s="474"/>
      <c r="AG354" s="263">
        <f t="shared" ref="AG354:AG360" si="3201">IFERROR($D354*AH354,0)</f>
        <v>0</v>
      </c>
      <c r="AH354" s="474"/>
      <c r="AI354" s="263">
        <f t="shared" ref="AI354:AI360" si="3202">IFERROR($D354*AJ354,0)</f>
        <v>0</v>
      </c>
      <c r="AJ354" s="474">
        <v>0</v>
      </c>
      <c r="AK354" s="263">
        <f t="shared" ref="AK354:AK360" si="3203">IFERROR($D354*AL354,0)</f>
        <v>0</v>
      </c>
      <c r="AL354" s="474">
        <v>0</v>
      </c>
      <c r="AM354" s="263">
        <f t="shared" ref="AM354:AM360" si="3204">IFERROR($D354*AN354,0)</f>
        <v>0</v>
      </c>
      <c r="AN354" s="474">
        <v>0</v>
      </c>
      <c r="AO354" s="263">
        <f t="shared" ref="AO354:AO360" si="3205">IFERROR($D354*AP354,0)</f>
        <v>0</v>
      </c>
      <c r="AP354" s="474">
        <v>0</v>
      </c>
      <c r="AQ354" s="263">
        <f t="shared" ref="AQ354:AQ360" si="3206">IFERROR($D354*AR354,0)</f>
        <v>0</v>
      </c>
      <c r="AR354" s="474">
        <v>0</v>
      </c>
      <c r="AS354" s="263">
        <f t="shared" ref="AS354:AS360" si="3207">IFERROR($D354*AT354,0)</f>
        <v>0</v>
      </c>
      <c r="AT354" s="474">
        <v>0</v>
      </c>
      <c r="AU354" s="263">
        <f t="shared" ref="AU354:AU360" si="3208">IFERROR($D354*AV354,0)</f>
        <v>0</v>
      </c>
      <c r="AV354" s="474">
        <v>0</v>
      </c>
      <c r="AW354" s="263">
        <f t="shared" ref="AW354:AW360" si="3209">IFERROR($D354*AX354,0)</f>
        <v>0</v>
      </c>
      <c r="AX354" s="474">
        <v>0</v>
      </c>
      <c r="AY354" s="263">
        <f t="shared" ref="AY354:AY360" si="3210">IFERROR($D354*AZ354,0)</f>
        <v>0</v>
      </c>
      <c r="AZ354" s="474">
        <v>0</v>
      </c>
      <c r="BA354" s="263">
        <f t="shared" ref="BA354:BA360" si="3211">IFERROR($D354*BB354,0)</f>
        <v>0</v>
      </c>
      <c r="BB354" s="474">
        <v>0</v>
      </c>
      <c r="BC354" s="263">
        <f t="shared" ref="BC354:BC360" si="3212">IFERROR($D354*BD354,0)</f>
        <v>0</v>
      </c>
      <c r="BD354" s="474">
        <v>0</v>
      </c>
      <c r="BE354" s="263">
        <f t="shared" ref="BE354:BE360" si="3213">IFERROR($D354*BF354,0)</f>
        <v>0</v>
      </c>
      <c r="BF354" s="474">
        <v>0</v>
      </c>
      <c r="BG354" s="263">
        <f t="shared" ref="BG354:BG360" si="3214">IFERROR($D354*BH354,0)</f>
        <v>0</v>
      </c>
      <c r="BH354" s="474">
        <v>0</v>
      </c>
      <c r="BI354" s="263">
        <f t="shared" ref="BI354:BI360" si="3215">IFERROR($D354*BJ354,0)</f>
        <v>0</v>
      </c>
      <c r="BJ354" s="474">
        <v>0</v>
      </c>
      <c r="BK354" s="263">
        <f t="shared" ref="BK354:BK360" si="3216">IFERROR($D354*BL354,0)</f>
        <v>0</v>
      </c>
      <c r="BL354" s="474">
        <v>0</v>
      </c>
      <c r="BM354" s="263">
        <f t="shared" ref="BM354:BM360" si="3217">IFERROR($D354*BN354,0)</f>
        <v>0</v>
      </c>
      <c r="BN354" s="474">
        <v>0</v>
      </c>
      <c r="BO354" s="263">
        <f t="shared" ref="BO354:BO360" si="3218">IFERROR($D354*BP354,0)</f>
        <v>0</v>
      </c>
      <c r="BP354" s="474"/>
      <c r="BQ354" s="476">
        <f t="shared" si="3130"/>
        <v>0</v>
      </c>
      <c r="BR354" s="295">
        <f t="shared" si="3003"/>
        <v>0</v>
      </c>
    </row>
    <row r="355" spans="2:70" ht="18" hidden="1" customHeight="1" outlineLevel="2" thickTop="1" thickBot="1">
      <c r="B355" s="208" t="s">
        <v>745</v>
      </c>
      <c r="C355" s="260" t="str">
        <f>IF(VLOOKUP(B355,'Orçamento Detalhado'!$A$11:$I$529,4,)="","",(VLOOKUP(B355,'Orçamento Detalhado'!$A$11:$I$529,4,)))</f>
        <v>Corte</v>
      </c>
      <c r="D355" s="261" t="str">
        <f>IF(B355="","",VLOOKUP($B355,'Orçamento Detalhado'!$A$11:$J$529,10,))</f>
        <v/>
      </c>
      <c r="E355" s="262">
        <f t="shared" si="3004"/>
        <v>0</v>
      </c>
      <c r="F355" s="478">
        <v>351</v>
      </c>
      <c r="G355" s="263">
        <f t="shared" si="3188"/>
        <v>0</v>
      </c>
      <c r="H355" s="264"/>
      <c r="I355" s="263">
        <f t="shared" si="3189"/>
        <v>0</v>
      </c>
      <c r="J355" s="474"/>
      <c r="K355" s="263">
        <f t="shared" si="3190"/>
        <v>0</v>
      </c>
      <c r="L355" s="474">
        <v>0</v>
      </c>
      <c r="M355" s="263">
        <f t="shared" si="3191"/>
        <v>0</v>
      </c>
      <c r="N355" s="474">
        <v>0</v>
      </c>
      <c r="O355" s="263">
        <f t="shared" si="3192"/>
        <v>0</v>
      </c>
      <c r="P355" s="474">
        <v>0</v>
      </c>
      <c r="Q355" s="263">
        <f t="shared" si="3193"/>
        <v>0</v>
      </c>
      <c r="R355" s="474">
        <v>0</v>
      </c>
      <c r="S355" s="263">
        <f t="shared" si="3194"/>
        <v>0</v>
      </c>
      <c r="T355" s="474">
        <v>0</v>
      </c>
      <c r="U355" s="263">
        <f t="shared" si="3195"/>
        <v>0</v>
      </c>
      <c r="V355" s="474">
        <v>0</v>
      </c>
      <c r="W355" s="263">
        <f t="shared" si="3196"/>
        <v>0</v>
      </c>
      <c r="X355" s="474">
        <v>0</v>
      </c>
      <c r="Y355" s="263">
        <f t="shared" si="3197"/>
        <v>0</v>
      </c>
      <c r="Z355" s="474">
        <v>0</v>
      </c>
      <c r="AA355" s="263">
        <f t="shared" si="3198"/>
        <v>0</v>
      </c>
      <c r="AB355" s="474"/>
      <c r="AC355" s="263">
        <f t="shared" si="3199"/>
        <v>0</v>
      </c>
      <c r="AD355" s="474"/>
      <c r="AE355" s="263">
        <f t="shared" si="3200"/>
        <v>0</v>
      </c>
      <c r="AF355" s="474"/>
      <c r="AG355" s="263">
        <f t="shared" si="3201"/>
        <v>0</v>
      </c>
      <c r="AH355" s="474"/>
      <c r="AI355" s="263">
        <f t="shared" si="3202"/>
        <v>0</v>
      </c>
      <c r="AJ355" s="474">
        <v>0</v>
      </c>
      <c r="AK355" s="263">
        <f t="shared" si="3203"/>
        <v>0</v>
      </c>
      <c r="AL355" s="474">
        <v>0</v>
      </c>
      <c r="AM355" s="263">
        <f t="shared" si="3204"/>
        <v>0</v>
      </c>
      <c r="AN355" s="474">
        <v>0</v>
      </c>
      <c r="AO355" s="263">
        <f t="shared" si="3205"/>
        <v>0</v>
      </c>
      <c r="AP355" s="474">
        <v>0</v>
      </c>
      <c r="AQ355" s="263">
        <f t="shared" si="3206"/>
        <v>0</v>
      </c>
      <c r="AR355" s="474">
        <v>0</v>
      </c>
      <c r="AS355" s="263">
        <f t="shared" si="3207"/>
        <v>0</v>
      </c>
      <c r="AT355" s="474">
        <v>0</v>
      </c>
      <c r="AU355" s="263">
        <f t="shared" si="3208"/>
        <v>0</v>
      </c>
      <c r="AV355" s="474">
        <v>0</v>
      </c>
      <c r="AW355" s="263">
        <f t="shared" si="3209"/>
        <v>0</v>
      </c>
      <c r="AX355" s="474">
        <v>0</v>
      </c>
      <c r="AY355" s="263">
        <f t="shared" si="3210"/>
        <v>0</v>
      </c>
      <c r="AZ355" s="474">
        <v>0</v>
      </c>
      <c r="BA355" s="263">
        <f t="shared" si="3211"/>
        <v>0</v>
      </c>
      <c r="BB355" s="474">
        <v>0</v>
      </c>
      <c r="BC355" s="263">
        <f t="shared" si="3212"/>
        <v>0</v>
      </c>
      <c r="BD355" s="474">
        <v>0</v>
      </c>
      <c r="BE355" s="263">
        <f t="shared" si="3213"/>
        <v>0</v>
      </c>
      <c r="BF355" s="474">
        <v>0</v>
      </c>
      <c r="BG355" s="263">
        <f t="shared" si="3214"/>
        <v>0</v>
      </c>
      <c r="BH355" s="474">
        <v>0</v>
      </c>
      <c r="BI355" s="263">
        <f t="shared" si="3215"/>
        <v>0</v>
      </c>
      <c r="BJ355" s="474">
        <v>0</v>
      </c>
      <c r="BK355" s="263">
        <f t="shared" si="3216"/>
        <v>0</v>
      </c>
      <c r="BL355" s="474">
        <v>0</v>
      </c>
      <c r="BM355" s="263">
        <f t="shared" si="3217"/>
        <v>0</v>
      </c>
      <c r="BN355" s="474">
        <v>0</v>
      </c>
      <c r="BO355" s="263">
        <f t="shared" si="3218"/>
        <v>0</v>
      </c>
      <c r="BP355" s="474">
        <v>0</v>
      </c>
      <c r="BQ355" s="476">
        <f t="shared" si="3130"/>
        <v>0</v>
      </c>
      <c r="BR355" s="295">
        <f t="shared" si="3003"/>
        <v>0</v>
      </c>
    </row>
    <row r="356" spans="2:70" ht="18" hidden="1" customHeight="1" outlineLevel="2" thickTop="1" thickBot="1">
      <c r="B356" s="208" t="s">
        <v>747</v>
      </c>
      <c r="C356" s="260" t="str">
        <f>IF(VLOOKUP(B356,'Orçamento Detalhado'!$A$11:$I$529,4,)="","",(VLOOKUP(B356,'Orçamento Detalhado'!$A$11:$I$529,4,)))</f>
        <v>Aterro compactado</v>
      </c>
      <c r="D356" s="261" t="str">
        <f>IF(B356="","",VLOOKUP($B356,'Orçamento Detalhado'!$A$11:$J$529,10,))</f>
        <v/>
      </c>
      <c r="E356" s="262">
        <f t="shared" si="3004"/>
        <v>0</v>
      </c>
      <c r="F356" s="478">
        <v>352</v>
      </c>
      <c r="G356" s="263">
        <f t="shared" si="3188"/>
        <v>0</v>
      </c>
      <c r="H356" s="264"/>
      <c r="I356" s="263">
        <f t="shared" si="3189"/>
        <v>0</v>
      </c>
      <c r="J356" s="474"/>
      <c r="K356" s="263">
        <f t="shared" si="3190"/>
        <v>0</v>
      </c>
      <c r="L356" s="474">
        <v>0</v>
      </c>
      <c r="M356" s="263">
        <f t="shared" si="3191"/>
        <v>0</v>
      </c>
      <c r="N356" s="474">
        <v>0</v>
      </c>
      <c r="O356" s="263">
        <f t="shared" si="3192"/>
        <v>0</v>
      </c>
      <c r="P356" s="474">
        <v>0</v>
      </c>
      <c r="Q356" s="263">
        <f t="shared" si="3193"/>
        <v>0</v>
      </c>
      <c r="R356" s="474">
        <v>0</v>
      </c>
      <c r="S356" s="263">
        <f t="shared" si="3194"/>
        <v>0</v>
      </c>
      <c r="T356" s="474">
        <v>0</v>
      </c>
      <c r="U356" s="263">
        <f t="shared" si="3195"/>
        <v>0</v>
      </c>
      <c r="V356" s="474">
        <v>0</v>
      </c>
      <c r="W356" s="263">
        <f t="shared" si="3196"/>
        <v>0</v>
      </c>
      <c r="X356" s="474">
        <v>0</v>
      </c>
      <c r="Y356" s="263">
        <f t="shared" si="3197"/>
        <v>0</v>
      </c>
      <c r="Z356" s="474">
        <v>0</v>
      </c>
      <c r="AA356" s="263">
        <f t="shared" si="3198"/>
        <v>0</v>
      </c>
      <c r="AB356" s="474"/>
      <c r="AC356" s="263">
        <f t="shared" si="3199"/>
        <v>0</v>
      </c>
      <c r="AD356" s="474"/>
      <c r="AE356" s="263">
        <f t="shared" si="3200"/>
        <v>0</v>
      </c>
      <c r="AF356" s="474"/>
      <c r="AG356" s="263">
        <f t="shared" si="3201"/>
        <v>0</v>
      </c>
      <c r="AH356" s="474"/>
      <c r="AI356" s="263">
        <f t="shared" si="3202"/>
        <v>0</v>
      </c>
      <c r="AJ356" s="474">
        <v>0</v>
      </c>
      <c r="AK356" s="263">
        <f t="shared" si="3203"/>
        <v>0</v>
      </c>
      <c r="AL356" s="474">
        <v>0</v>
      </c>
      <c r="AM356" s="263">
        <f t="shared" si="3204"/>
        <v>0</v>
      </c>
      <c r="AN356" s="474">
        <v>0</v>
      </c>
      <c r="AO356" s="263">
        <f t="shared" si="3205"/>
        <v>0</v>
      </c>
      <c r="AP356" s="474">
        <v>0</v>
      </c>
      <c r="AQ356" s="263">
        <f t="shared" si="3206"/>
        <v>0</v>
      </c>
      <c r="AR356" s="474">
        <v>0</v>
      </c>
      <c r="AS356" s="263">
        <f t="shared" si="3207"/>
        <v>0</v>
      </c>
      <c r="AT356" s="474">
        <v>0</v>
      </c>
      <c r="AU356" s="263">
        <f t="shared" si="3208"/>
        <v>0</v>
      </c>
      <c r="AV356" s="474">
        <v>0</v>
      </c>
      <c r="AW356" s="263">
        <f t="shared" si="3209"/>
        <v>0</v>
      </c>
      <c r="AX356" s="474">
        <v>0</v>
      </c>
      <c r="AY356" s="263">
        <f t="shared" si="3210"/>
        <v>0</v>
      </c>
      <c r="AZ356" s="474">
        <v>0</v>
      </c>
      <c r="BA356" s="263">
        <f t="shared" si="3211"/>
        <v>0</v>
      </c>
      <c r="BB356" s="474">
        <v>0</v>
      </c>
      <c r="BC356" s="263">
        <f t="shared" si="3212"/>
        <v>0</v>
      </c>
      <c r="BD356" s="474">
        <v>0</v>
      </c>
      <c r="BE356" s="263">
        <f t="shared" si="3213"/>
        <v>0</v>
      </c>
      <c r="BF356" s="474">
        <v>0</v>
      </c>
      <c r="BG356" s="263">
        <f t="shared" si="3214"/>
        <v>0</v>
      </c>
      <c r="BH356" s="474">
        <v>0</v>
      </c>
      <c r="BI356" s="263">
        <f t="shared" si="3215"/>
        <v>0</v>
      </c>
      <c r="BJ356" s="474">
        <v>0</v>
      </c>
      <c r="BK356" s="263">
        <f t="shared" si="3216"/>
        <v>0</v>
      </c>
      <c r="BL356" s="474">
        <v>0</v>
      </c>
      <c r="BM356" s="263">
        <f t="shared" si="3217"/>
        <v>0</v>
      </c>
      <c r="BN356" s="474">
        <v>0</v>
      </c>
      <c r="BO356" s="263">
        <f t="shared" si="3218"/>
        <v>0</v>
      </c>
      <c r="BP356" s="474">
        <v>0</v>
      </c>
      <c r="BQ356" s="476">
        <f t="shared" si="3130"/>
        <v>0</v>
      </c>
      <c r="BR356" s="295">
        <f t="shared" si="3003"/>
        <v>0</v>
      </c>
    </row>
    <row r="357" spans="2:70" ht="18" hidden="1" customHeight="1" outlineLevel="2" thickTop="1" thickBot="1">
      <c r="B357" s="208" t="s">
        <v>749</v>
      </c>
      <c r="C357" s="260" t="str">
        <f>IF(VLOOKUP(B357,'Orçamento Detalhado'!$A$11:$I$529,4,)="","",(VLOOKUP(B357,'Orçamento Detalhado'!$A$11:$I$529,4,)))</f>
        <v>Empréstimo</v>
      </c>
      <c r="D357" s="261" t="str">
        <f>IF(B357="","",VLOOKUP($B357,'Orçamento Detalhado'!$A$11:$J$529,10,))</f>
        <v/>
      </c>
      <c r="E357" s="262">
        <f t="shared" si="3004"/>
        <v>0</v>
      </c>
      <c r="F357" s="478">
        <v>353</v>
      </c>
      <c r="G357" s="263">
        <f t="shared" si="3188"/>
        <v>0</v>
      </c>
      <c r="H357" s="264"/>
      <c r="I357" s="263">
        <f t="shared" si="3189"/>
        <v>0</v>
      </c>
      <c r="J357" s="474"/>
      <c r="K357" s="263">
        <f t="shared" si="3190"/>
        <v>0</v>
      </c>
      <c r="L357" s="474">
        <v>0</v>
      </c>
      <c r="M357" s="263">
        <f t="shared" si="3191"/>
        <v>0</v>
      </c>
      <c r="N357" s="474">
        <v>0</v>
      </c>
      <c r="O357" s="263">
        <f t="shared" si="3192"/>
        <v>0</v>
      </c>
      <c r="P357" s="474">
        <v>0</v>
      </c>
      <c r="Q357" s="263">
        <f t="shared" si="3193"/>
        <v>0</v>
      </c>
      <c r="R357" s="474">
        <v>0</v>
      </c>
      <c r="S357" s="263">
        <f t="shared" si="3194"/>
        <v>0</v>
      </c>
      <c r="T357" s="474">
        <v>0</v>
      </c>
      <c r="U357" s="263">
        <f t="shared" si="3195"/>
        <v>0</v>
      </c>
      <c r="V357" s="474">
        <v>0</v>
      </c>
      <c r="W357" s="263">
        <f t="shared" si="3196"/>
        <v>0</v>
      </c>
      <c r="X357" s="474">
        <v>0</v>
      </c>
      <c r="Y357" s="263">
        <f t="shared" si="3197"/>
        <v>0</v>
      </c>
      <c r="Z357" s="474">
        <v>0</v>
      </c>
      <c r="AA357" s="263">
        <f t="shared" si="3198"/>
        <v>0</v>
      </c>
      <c r="AB357" s="474"/>
      <c r="AC357" s="263">
        <f t="shared" si="3199"/>
        <v>0</v>
      </c>
      <c r="AD357" s="474"/>
      <c r="AE357" s="263">
        <f t="shared" si="3200"/>
        <v>0</v>
      </c>
      <c r="AF357" s="474"/>
      <c r="AG357" s="263">
        <f t="shared" si="3201"/>
        <v>0</v>
      </c>
      <c r="AH357" s="474"/>
      <c r="AI357" s="263">
        <f t="shared" si="3202"/>
        <v>0</v>
      </c>
      <c r="AJ357" s="474">
        <v>0</v>
      </c>
      <c r="AK357" s="263">
        <f t="shared" si="3203"/>
        <v>0</v>
      </c>
      <c r="AL357" s="474">
        <v>0</v>
      </c>
      <c r="AM357" s="263">
        <f t="shared" si="3204"/>
        <v>0</v>
      </c>
      <c r="AN357" s="474">
        <v>0</v>
      </c>
      <c r="AO357" s="263">
        <f t="shared" si="3205"/>
        <v>0</v>
      </c>
      <c r="AP357" s="474">
        <v>0</v>
      </c>
      <c r="AQ357" s="263">
        <f t="shared" si="3206"/>
        <v>0</v>
      </c>
      <c r="AR357" s="474">
        <v>0</v>
      </c>
      <c r="AS357" s="263">
        <f t="shared" si="3207"/>
        <v>0</v>
      </c>
      <c r="AT357" s="474">
        <v>0</v>
      </c>
      <c r="AU357" s="263">
        <f t="shared" si="3208"/>
        <v>0</v>
      </c>
      <c r="AV357" s="474">
        <v>0</v>
      </c>
      <c r="AW357" s="263">
        <f t="shared" si="3209"/>
        <v>0</v>
      </c>
      <c r="AX357" s="474">
        <v>0</v>
      </c>
      <c r="AY357" s="263">
        <f t="shared" si="3210"/>
        <v>0</v>
      </c>
      <c r="AZ357" s="474">
        <v>0</v>
      </c>
      <c r="BA357" s="263">
        <f t="shared" si="3211"/>
        <v>0</v>
      </c>
      <c r="BB357" s="474">
        <v>0</v>
      </c>
      <c r="BC357" s="263">
        <f t="shared" si="3212"/>
        <v>0</v>
      </c>
      <c r="BD357" s="474">
        <v>0</v>
      </c>
      <c r="BE357" s="263">
        <f t="shared" si="3213"/>
        <v>0</v>
      </c>
      <c r="BF357" s="474">
        <v>0</v>
      </c>
      <c r="BG357" s="263">
        <f t="shared" si="3214"/>
        <v>0</v>
      </c>
      <c r="BH357" s="474">
        <v>0</v>
      </c>
      <c r="BI357" s="263">
        <f t="shared" si="3215"/>
        <v>0</v>
      </c>
      <c r="BJ357" s="474">
        <v>0</v>
      </c>
      <c r="BK357" s="263">
        <f t="shared" si="3216"/>
        <v>0</v>
      </c>
      <c r="BL357" s="474">
        <v>0</v>
      </c>
      <c r="BM357" s="263">
        <f t="shared" si="3217"/>
        <v>0</v>
      </c>
      <c r="BN357" s="474">
        <v>0</v>
      </c>
      <c r="BO357" s="263">
        <f t="shared" si="3218"/>
        <v>0</v>
      </c>
      <c r="BP357" s="474">
        <v>0</v>
      </c>
      <c r="BQ357" s="476">
        <f t="shared" si="3130"/>
        <v>0</v>
      </c>
      <c r="BR357" s="295">
        <f t="shared" si="3003"/>
        <v>0</v>
      </c>
    </row>
    <row r="358" spans="2:70" ht="18" hidden="1" customHeight="1" outlineLevel="2" thickTop="1" thickBot="1">
      <c r="B358" s="208" t="s">
        <v>751</v>
      </c>
      <c r="C358" s="260" t="str">
        <f>IF(VLOOKUP(B358,'Orçamento Detalhado'!$A$11:$I$529,4,)="","",(VLOOKUP(B358,'Orçamento Detalhado'!$A$11:$I$529,4,)))</f>
        <v>Bota fora</v>
      </c>
      <c r="D358" s="261" t="str">
        <f>IF(B358="","",VLOOKUP($B358,'Orçamento Detalhado'!$A$11:$J$529,10,))</f>
        <v/>
      </c>
      <c r="E358" s="262">
        <f t="shared" si="3004"/>
        <v>0</v>
      </c>
      <c r="F358" s="478">
        <v>354</v>
      </c>
      <c r="G358" s="263">
        <f t="shared" si="3188"/>
        <v>0</v>
      </c>
      <c r="H358" s="264"/>
      <c r="I358" s="263">
        <f t="shared" si="3189"/>
        <v>0</v>
      </c>
      <c r="J358" s="474"/>
      <c r="K358" s="263">
        <f t="shared" si="3190"/>
        <v>0</v>
      </c>
      <c r="L358" s="474">
        <v>0</v>
      </c>
      <c r="M358" s="263">
        <f t="shared" si="3191"/>
        <v>0</v>
      </c>
      <c r="N358" s="474">
        <v>0</v>
      </c>
      <c r="O358" s="263">
        <f t="shared" si="3192"/>
        <v>0</v>
      </c>
      <c r="P358" s="474">
        <v>0</v>
      </c>
      <c r="Q358" s="263">
        <f t="shared" si="3193"/>
        <v>0</v>
      </c>
      <c r="R358" s="474">
        <v>0</v>
      </c>
      <c r="S358" s="263">
        <f t="shared" si="3194"/>
        <v>0</v>
      </c>
      <c r="T358" s="474">
        <v>0</v>
      </c>
      <c r="U358" s="263">
        <f t="shared" si="3195"/>
        <v>0</v>
      </c>
      <c r="V358" s="474">
        <v>0</v>
      </c>
      <c r="W358" s="263">
        <f t="shared" si="3196"/>
        <v>0</v>
      </c>
      <c r="X358" s="474">
        <v>0</v>
      </c>
      <c r="Y358" s="263">
        <f t="shared" si="3197"/>
        <v>0</v>
      </c>
      <c r="Z358" s="474">
        <v>0</v>
      </c>
      <c r="AA358" s="263">
        <f t="shared" si="3198"/>
        <v>0</v>
      </c>
      <c r="AB358" s="474"/>
      <c r="AC358" s="263">
        <f t="shared" si="3199"/>
        <v>0</v>
      </c>
      <c r="AD358" s="474"/>
      <c r="AE358" s="263">
        <f t="shared" si="3200"/>
        <v>0</v>
      </c>
      <c r="AF358" s="474"/>
      <c r="AG358" s="263">
        <f t="shared" si="3201"/>
        <v>0</v>
      </c>
      <c r="AH358" s="474"/>
      <c r="AI358" s="263">
        <f t="shared" si="3202"/>
        <v>0</v>
      </c>
      <c r="AJ358" s="474">
        <v>0</v>
      </c>
      <c r="AK358" s="263">
        <f t="shared" si="3203"/>
        <v>0</v>
      </c>
      <c r="AL358" s="474">
        <v>0</v>
      </c>
      <c r="AM358" s="263">
        <f t="shared" si="3204"/>
        <v>0</v>
      </c>
      <c r="AN358" s="474">
        <v>0</v>
      </c>
      <c r="AO358" s="263">
        <f t="shared" si="3205"/>
        <v>0</v>
      </c>
      <c r="AP358" s="474">
        <v>0</v>
      </c>
      <c r="AQ358" s="263">
        <f t="shared" si="3206"/>
        <v>0</v>
      </c>
      <c r="AR358" s="474">
        <v>0</v>
      </c>
      <c r="AS358" s="263">
        <f t="shared" si="3207"/>
        <v>0</v>
      </c>
      <c r="AT358" s="474">
        <v>0</v>
      </c>
      <c r="AU358" s="263">
        <f t="shared" si="3208"/>
        <v>0</v>
      </c>
      <c r="AV358" s="474">
        <v>0</v>
      </c>
      <c r="AW358" s="263">
        <f t="shared" si="3209"/>
        <v>0</v>
      </c>
      <c r="AX358" s="474">
        <v>0</v>
      </c>
      <c r="AY358" s="263">
        <f t="shared" si="3210"/>
        <v>0</v>
      </c>
      <c r="AZ358" s="474">
        <v>0</v>
      </c>
      <c r="BA358" s="263">
        <f t="shared" si="3211"/>
        <v>0</v>
      </c>
      <c r="BB358" s="474">
        <v>0</v>
      </c>
      <c r="BC358" s="263">
        <f t="shared" si="3212"/>
        <v>0</v>
      </c>
      <c r="BD358" s="474">
        <v>0</v>
      </c>
      <c r="BE358" s="263">
        <f t="shared" si="3213"/>
        <v>0</v>
      </c>
      <c r="BF358" s="474">
        <v>0</v>
      </c>
      <c r="BG358" s="263">
        <f t="shared" si="3214"/>
        <v>0</v>
      </c>
      <c r="BH358" s="474">
        <v>0</v>
      </c>
      <c r="BI358" s="263">
        <f t="shared" si="3215"/>
        <v>0</v>
      </c>
      <c r="BJ358" s="474">
        <v>0</v>
      </c>
      <c r="BK358" s="263">
        <f t="shared" si="3216"/>
        <v>0</v>
      </c>
      <c r="BL358" s="474">
        <v>0</v>
      </c>
      <c r="BM358" s="263">
        <f t="shared" si="3217"/>
        <v>0</v>
      </c>
      <c r="BN358" s="474">
        <v>0</v>
      </c>
      <c r="BO358" s="263">
        <f t="shared" si="3218"/>
        <v>0</v>
      </c>
      <c r="BP358" s="474">
        <v>0</v>
      </c>
      <c r="BQ358" s="476">
        <f t="shared" si="3130"/>
        <v>0</v>
      </c>
      <c r="BR358" s="295">
        <f t="shared" si="3003"/>
        <v>0</v>
      </c>
    </row>
    <row r="359" spans="2:70" ht="18" hidden="1" customHeight="1" outlineLevel="2" thickTop="1" thickBot="1">
      <c r="B359" s="208" t="s">
        <v>753</v>
      </c>
      <c r="C359" s="260" t="str">
        <f>IF(VLOOKUP(B359,'Orçamento Detalhado'!$A$11:$I$529,4,)="","",(VLOOKUP(B359,'Orçamento Detalhado'!$A$11:$I$529,4,)))</f>
        <v/>
      </c>
      <c r="D359" s="261" t="str">
        <f>IF(B359="","",VLOOKUP($B359,'Orçamento Detalhado'!$A$11:$J$529,10,))</f>
        <v/>
      </c>
      <c r="E359" s="262">
        <f t="shared" si="3004"/>
        <v>0</v>
      </c>
      <c r="F359" s="478">
        <v>355</v>
      </c>
      <c r="G359" s="263">
        <f t="shared" si="3188"/>
        <v>0</v>
      </c>
      <c r="H359" s="264"/>
      <c r="I359" s="263">
        <f t="shared" si="3189"/>
        <v>0</v>
      </c>
      <c r="J359" s="474"/>
      <c r="K359" s="263">
        <f t="shared" si="3190"/>
        <v>0</v>
      </c>
      <c r="L359" s="474">
        <v>0</v>
      </c>
      <c r="M359" s="263">
        <f t="shared" si="3191"/>
        <v>0</v>
      </c>
      <c r="N359" s="474">
        <v>0</v>
      </c>
      <c r="O359" s="263">
        <f t="shared" si="3192"/>
        <v>0</v>
      </c>
      <c r="P359" s="474">
        <v>0</v>
      </c>
      <c r="Q359" s="263">
        <f t="shared" si="3193"/>
        <v>0</v>
      </c>
      <c r="R359" s="474">
        <v>0</v>
      </c>
      <c r="S359" s="263">
        <f t="shared" si="3194"/>
        <v>0</v>
      </c>
      <c r="T359" s="474">
        <v>0</v>
      </c>
      <c r="U359" s="263">
        <f t="shared" si="3195"/>
        <v>0</v>
      </c>
      <c r="V359" s="474">
        <v>0</v>
      </c>
      <c r="W359" s="263">
        <f t="shared" si="3196"/>
        <v>0</v>
      </c>
      <c r="X359" s="474">
        <v>0</v>
      </c>
      <c r="Y359" s="263">
        <f t="shared" si="3197"/>
        <v>0</v>
      </c>
      <c r="Z359" s="474">
        <v>0</v>
      </c>
      <c r="AA359" s="263">
        <f t="shared" si="3198"/>
        <v>0</v>
      </c>
      <c r="AB359" s="474"/>
      <c r="AC359" s="263">
        <f t="shared" si="3199"/>
        <v>0</v>
      </c>
      <c r="AD359" s="474"/>
      <c r="AE359" s="263">
        <f t="shared" si="3200"/>
        <v>0</v>
      </c>
      <c r="AF359" s="474"/>
      <c r="AG359" s="263">
        <f t="shared" si="3201"/>
        <v>0</v>
      </c>
      <c r="AH359" s="474"/>
      <c r="AI359" s="263">
        <f t="shared" si="3202"/>
        <v>0</v>
      </c>
      <c r="AJ359" s="474">
        <v>0</v>
      </c>
      <c r="AK359" s="263">
        <f t="shared" si="3203"/>
        <v>0</v>
      </c>
      <c r="AL359" s="474">
        <v>0</v>
      </c>
      <c r="AM359" s="263">
        <f t="shared" si="3204"/>
        <v>0</v>
      </c>
      <c r="AN359" s="474">
        <v>0</v>
      </c>
      <c r="AO359" s="263">
        <f t="shared" si="3205"/>
        <v>0</v>
      </c>
      <c r="AP359" s="474">
        <v>0</v>
      </c>
      <c r="AQ359" s="263">
        <f t="shared" si="3206"/>
        <v>0</v>
      </c>
      <c r="AR359" s="474">
        <v>0</v>
      </c>
      <c r="AS359" s="263">
        <f t="shared" si="3207"/>
        <v>0</v>
      </c>
      <c r="AT359" s="474">
        <v>0</v>
      </c>
      <c r="AU359" s="263">
        <f t="shared" si="3208"/>
        <v>0</v>
      </c>
      <c r="AV359" s="474">
        <v>0</v>
      </c>
      <c r="AW359" s="263">
        <f t="shared" si="3209"/>
        <v>0</v>
      </c>
      <c r="AX359" s="474">
        <v>0</v>
      </c>
      <c r="AY359" s="263">
        <f t="shared" si="3210"/>
        <v>0</v>
      </c>
      <c r="AZ359" s="474">
        <v>0</v>
      </c>
      <c r="BA359" s="263">
        <f t="shared" si="3211"/>
        <v>0</v>
      </c>
      <c r="BB359" s="474">
        <v>0</v>
      </c>
      <c r="BC359" s="263">
        <f t="shared" si="3212"/>
        <v>0</v>
      </c>
      <c r="BD359" s="474">
        <v>0</v>
      </c>
      <c r="BE359" s="263">
        <f t="shared" si="3213"/>
        <v>0</v>
      </c>
      <c r="BF359" s="474">
        <v>0</v>
      </c>
      <c r="BG359" s="263">
        <f t="shared" si="3214"/>
        <v>0</v>
      </c>
      <c r="BH359" s="474">
        <v>0</v>
      </c>
      <c r="BI359" s="263">
        <f t="shared" si="3215"/>
        <v>0</v>
      </c>
      <c r="BJ359" s="474">
        <v>0</v>
      </c>
      <c r="BK359" s="263">
        <f t="shared" si="3216"/>
        <v>0</v>
      </c>
      <c r="BL359" s="474">
        <v>0</v>
      </c>
      <c r="BM359" s="263">
        <f t="shared" si="3217"/>
        <v>0</v>
      </c>
      <c r="BN359" s="474">
        <v>0</v>
      </c>
      <c r="BO359" s="263">
        <f t="shared" si="3218"/>
        <v>0</v>
      </c>
      <c r="BP359" s="474">
        <v>0</v>
      </c>
      <c r="BQ359" s="476">
        <f t="shared" si="3130"/>
        <v>0</v>
      </c>
      <c r="BR359" s="295">
        <f t="shared" si="3003"/>
        <v>0</v>
      </c>
    </row>
    <row r="360" spans="2:70" ht="18" hidden="1" customHeight="1" outlineLevel="2" thickTop="1" thickBot="1">
      <c r="B360" s="208" t="s">
        <v>754</v>
      </c>
      <c r="C360" s="260" t="str">
        <f>IF(VLOOKUP(B360,'Orçamento Detalhado'!$A$11:$I$529,4,)="","",(VLOOKUP(B360,'Orçamento Detalhado'!$A$11:$I$529,4,)))</f>
        <v/>
      </c>
      <c r="D360" s="261" t="str">
        <f>IF(B360="","",VLOOKUP($B360,'Orçamento Detalhado'!$A$11:$J$529,10,))</f>
        <v/>
      </c>
      <c r="E360" s="262">
        <f t="shared" si="3004"/>
        <v>0</v>
      </c>
      <c r="F360" s="478">
        <v>356</v>
      </c>
      <c r="G360" s="263">
        <f t="shared" si="3188"/>
        <v>0</v>
      </c>
      <c r="H360" s="264"/>
      <c r="I360" s="263">
        <f t="shared" si="3189"/>
        <v>0</v>
      </c>
      <c r="J360" s="474"/>
      <c r="K360" s="263">
        <f t="shared" si="3190"/>
        <v>0</v>
      </c>
      <c r="L360" s="474">
        <v>0</v>
      </c>
      <c r="M360" s="263">
        <f t="shared" si="3191"/>
        <v>0</v>
      </c>
      <c r="N360" s="474">
        <v>0</v>
      </c>
      <c r="O360" s="263">
        <f t="shared" si="3192"/>
        <v>0</v>
      </c>
      <c r="P360" s="474">
        <v>0</v>
      </c>
      <c r="Q360" s="263">
        <f t="shared" si="3193"/>
        <v>0</v>
      </c>
      <c r="R360" s="474">
        <v>0</v>
      </c>
      <c r="S360" s="263">
        <f t="shared" si="3194"/>
        <v>0</v>
      </c>
      <c r="T360" s="474">
        <v>0</v>
      </c>
      <c r="U360" s="263">
        <f t="shared" si="3195"/>
        <v>0</v>
      </c>
      <c r="V360" s="474">
        <v>0</v>
      </c>
      <c r="W360" s="263">
        <f t="shared" si="3196"/>
        <v>0</v>
      </c>
      <c r="X360" s="474">
        <v>0</v>
      </c>
      <c r="Y360" s="263">
        <f t="shared" si="3197"/>
        <v>0</v>
      </c>
      <c r="Z360" s="474">
        <v>0</v>
      </c>
      <c r="AA360" s="263">
        <f t="shared" si="3198"/>
        <v>0</v>
      </c>
      <c r="AB360" s="474"/>
      <c r="AC360" s="263">
        <f t="shared" si="3199"/>
        <v>0</v>
      </c>
      <c r="AD360" s="474"/>
      <c r="AE360" s="263">
        <f t="shared" si="3200"/>
        <v>0</v>
      </c>
      <c r="AF360" s="474"/>
      <c r="AG360" s="263">
        <f t="shared" si="3201"/>
        <v>0</v>
      </c>
      <c r="AH360" s="474"/>
      <c r="AI360" s="263">
        <f t="shared" si="3202"/>
        <v>0</v>
      </c>
      <c r="AJ360" s="474">
        <v>0</v>
      </c>
      <c r="AK360" s="263">
        <f t="shared" si="3203"/>
        <v>0</v>
      </c>
      <c r="AL360" s="474">
        <v>0</v>
      </c>
      <c r="AM360" s="263">
        <f t="shared" si="3204"/>
        <v>0</v>
      </c>
      <c r="AN360" s="474">
        <v>0</v>
      </c>
      <c r="AO360" s="263">
        <f t="shared" si="3205"/>
        <v>0</v>
      </c>
      <c r="AP360" s="474">
        <v>0</v>
      </c>
      <c r="AQ360" s="263">
        <f t="shared" si="3206"/>
        <v>0</v>
      </c>
      <c r="AR360" s="474">
        <v>0</v>
      </c>
      <c r="AS360" s="263">
        <f t="shared" si="3207"/>
        <v>0</v>
      </c>
      <c r="AT360" s="474">
        <v>0</v>
      </c>
      <c r="AU360" s="263">
        <f t="shared" si="3208"/>
        <v>0</v>
      </c>
      <c r="AV360" s="474">
        <v>0</v>
      </c>
      <c r="AW360" s="263">
        <f t="shared" si="3209"/>
        <v>0</v>
      </c>
      <c r="AX360" s="474">
        <v>0</v>
      </c>
      <c r="AY360" s="263">
        <f t="shared" si="3210"/>
        <v>0</v>
      </c>
      <c r="AZ360" s="474">
        <v>0</v>
      </c>
      <c r="BA360" s="263">
        <f t="shared" si="3211"/>
        <v>0</v>
      </c>
      <c r="BB360" s="474">
        <v>0</v>
      </c>
      <c r="BC360" s="263">
        <f t="shared" si="3212"/>
        <v>0</v>
      </c>
      <c r="BD360" s="474">
        <v>0</v>
      </c>
      <c r="BE360" s="263">
        <f t="shared" si="3213"/>
        <v>0</v>
      </c>
      <c r="BF360" s="474">
        <v>0</v>
      </c>
      <c r="BG360" s="263">
        <f t="shared" si="3214"/>
        <v>0</v>
      </c>
      <c r="BH360" s="474">
        <v>0</v>
      </c>
      <c r="BI360" s="263">
        <f t="shared" si="3215"/>
        <v>0</v>
      </c>
      <c r="BJ360" s="474">
        <v>0</v>
      </c>
      <c r="BK360" s="263">
        <f t="shared" si="3216"/>
        <v>0</v>
      </c>
      <c r="BL360" s="474">
        <v>0</v>
      </c>
      <c r="BM360" s="263">
        <f t="shared" si="3217"/>
        <v>0</v>
      </c>
      <c r="BN360" s="474">
        <v>0</v>
      </c>
      <c r="BO360" s="263">
        <f t="shared" si="3218"/>
        <v>0</v>
      </c>
      <c r="BP360" s="474">
        <v>0</v>
      </c>
      <c r="BQ360" s="476">
        <f t="shared" si="3130"/>
        <v>0</v>
      </c>
      <c r="BR360" s="295">
        <f t="shared" si="3003"/>
        <v>0</v>
      </c>
    </row>
    <row r="361" spans="2:70" ht="18" hidden="1" customHeight="1" outlineLevel="2" thickTop="1" thickBot="1">
      <c r="B361" s="208" t="s">
        <v>755</v>
      </c>
      <c r="C361" s="260" t="str">
        <f>IF(VLOOKUP(B361,'Orçamento Detalhado'!$A$11:$I$529,4,)="","",(VLOOKUP(B361,'Orçamento Detalhado'!$A$11:$I$529,4,)))</f>
        <v/>
      </c>
      <c r="D361" s="261" t="str">
        <f>IF(B361="","",VLOOKUP($B361,'Orçamento Detalhado'!$A$11:$J$529,10,))</f>
        <v/>
      </c>
      <c r="E361" s="262">
        <f t="shared" si="3004"/>
        <v>0</v>
      </c>
      <c r="F361" s="478">
        <v>357</v>
      </c>
      <c r="G361" s="263">
        <f t="shared" ref="G361:G362" si="3219">IFERROR($D361*H361,0)</f>
        <v>0</v>
      </c>
      <c r="H361" s="264"/>
      <c r="I361" s="263">
        <f t="shared" ref="I361:I362" si="3220">IFERROR($D361*J361,0)</f>
        <v>0</v>
      </c>
      <c r="J361" s="474"/>
      <c r="K361" s="263">
        <f t="shared" ref="K361:K362" si="3221">IFERROR($D361*L361,0)</f>
        <v>0</v>
      </c>
      <c r="L361" s="474">
        <v>0</v>
      </c>
      <c r="M361" s="263">
        <f t="shared" ref="M361:M362" si="3222">IFERROR($D361*N361,0)</f>
        <v>0</v>
      </c>
      <c r="N361" s="474">
        <v>0</v>
      </c>
      <c r="O361" s="263">
        <f t="shared" ref="O361:O362" si="3223">IFERROR($D361*P361,0)</f>
        <v>0</v>
      </c>
      <c r="P361" s="474">
        <v>0</v>
      </c>
      <c r="Q361" s="263">
        <f t="shared" ref="Q361:Q362" si="3224">IFERROR($D361*R361,0)</f>
        <v>0</v>
      </c>
      <c r="R361" s="474">
        <v>0</v>
      </c>
      <c r="S361" s="263">
        <f t="shared" ref="S361:S362" si="3225">IFERROR($D361*T361,0)</f>
        <v>0</v>
      </c>
      <c r="T361" s="474">
        <v>0</v>
      </c>
      <c r="U361" s="263">
        <f t="shared" ref="U361:U362" si="3226">IFERROR($D361*V361,0)</f>
        <v>0</v>
      </c>
      <c r="V361" s="474">
        <v>0</v>
      </c>
      <c r="W361" s="263">
        <f t="shared" ref="W361:W362" si="3227">IFERROR($D361*X361,0)</f>
        <v>0</v>
      </c>
      <c r="X361" s="474">
        <v>0</v>
      </c>
      <c r="Y361" s="263">
        <f t="shared" ref="Y361:Y362" si="3228">IFERROR($D361*Z361,0)</f>
        <v>0</v>
      </c>
      <c r="Z361" s="474">
        <v>0</v>
      </c>
      <c r="AA361" s="263">
        <f t="shared" ref="AA361:AA362" si="3229">IFERROR($D361*AB361,0)</f>
        <v>0</v>
      </c>
      <c r="AB361" s="474"/>
      <c r="AC361" s="263">
        <f t="shared" ref="AC361:AC362" si="3230">IFERROR($D361*AD361,0)</f>
        <v>0</v>
      </c>
      <c r="AD361" s="474"/>
      <c r="AE361" s="263">
        <f t="shared" ref="AE361:AE362" si="3231">IFERROR($D361*AF361,0)</f>
        <v>0</v>
      </c>
      <c r="AF361" s="474"/>
      <c r="AG361" s="263">
        <f t="shared" ref="AG361:AG362" si="3232">IFERROR($D361*AH361,0)</f>
        <v>0</v>
      </c>
      <c r="AH361" s="474"/>
      <c r="AI361" s="263">
        <f t="shared" ref="AI361:AI362" si="3233">IFERROR($D361*AJ361,0)</f>
        <v>0</v>
      </c>
      <c r="AJ361" s="474">
        <v>0</v>
      </c>
      <c r="AK361" s="263">
        <f t="shared" ref="AK361:AK362" si="3234">IFERROR($D361*AL361,0)</f>
        <v>0</v>
      </c>
      <c r="AL361" s="474">
        <v>0</v>
      </c>
      <c r="AM361" s="263">
        <f t="shared" ref="AM361:AM362" si="3235">IFERROR($D361*AN361,0)</f>
        <v>0</v>
      </c>
      <c r="AN361" s="474">
        <v>0</v>
      </c>
      <c r="AO361" s="263">
        <f t="shared" ref="AO361:AO362" si="3236">IFERROR($D361*AP361,0)</f>
        <v>0</v>
      </c>
      <c r="AP361" s="474">
        <v>0</v>
      </c>
      <c r="AQ361" s="263">
        <f t="shared" ref="AQ361:AQ362" si="3237">IFERROR($D361*AR361,0)</f>
        <v>0</v>
      </c>
      <c r="AR361" s="474">
        <v>0</v>
      </c>
      <c r="AS361" s="263">
        <f t="shared" ref="AS361:AS362" si="3238">IFERROR($D361*AT361,0)</f>
        <v>0</v>
      </c>
      <c r="AT361" s="474">
        <v>0</v>
      </c>
      <c r="AU361" s="263">
        <f t="shared" ref="AU361:AU362" si="3239">IFERROR($D361*AV361,0)</f>
        <v>0</v>
      </c>
      <c r="AV361" s="474">
        <v>0</v>
      </c>
      <c r="AW361" s="263">
        <f t="shared" ref="AW361:AW362" si="3240">IFERROR($D361*AX361,0)</f>
        <v>0</v>
      </c>
      <c r="AX361" s="474">
        <v>0</v>
      </c>
      <c r="AY361" s="263">
        <f t="shared" ref="AY361:AY362" si="3241">IFERROR($D361*AZ361,0)</f>
        <v>0</v>
      </c>
      <c r="AZ361" s="474">
        <v>0</v>
      </c>
      <c r="BA361" s="263">
        <f t="shared" ref="BA361:BA362" si="3242">IFERROR($D361*BB361,0)</f>
        <v>0</v>
      </c>
      <c r="BB361" s="474">
        <v>0</v>
      </c>
      <c r="BC361" s="263">
        <f t="shared" ref="BC361:BC362" si="3243">IFERROR($D361*BD361,0)</f>
        <v>0</v>
      </c>
      <c r="BD361" s="474">
        <v>0</v>
      </c>
      <c r="BE361" s="263">
        <f t="shared" ref="BE361:BE362" si="3244">IFERROR($D361*BF361,0)</f>
        <v>0</v>
      </c>
      <c r="BF361" s="474">
        <v>0</v>
      </c>
      <c r="BG361" s="263">
        <f t="shared" ref="BG361:BG362" si="3245">IFERROR($D361*BH361,0)</f>
        <v>0</v>
      </c>
      <c r="BH361" s="474">
        <v>0</v>
      </c>
      <c r="BI361" s="263">
        <f t="shared" ref="BI361:BI362" si="3246">IFERROR($D361*BJ361,0)</f>
        <v>0</v>
      </c>
      <c r="BJ361" s="474">
        <v>0</v>
      </c>
      <c r="BK361" s="263">
        <f t="shared" ref="BK361:BK362" si="3247">IFERROR($D361*BL361,0)</f>
        <v>0</v>
      </c>
      <c r="BL361" s="474">
        <v>0</v>
      </c>
      <c r="BM361" s="263">
        <f t="shared" ref="BM361:BM362" si="3248">IFERROR($D361*BN361,0)</f>
        <v>0</v>
      </c>
      <c r="BN361" s="474">
        <v>0</v>
      </c>
      <c r="BO361" s="263">
        <f t="shared" ref="BO361:BO362" si="3249">IFERROR($D361*BP361,0)</f>
        <v>0</v>
      </c>
      <c r="BP361" s="474">
        <v>0</v>
      </c>
      <c r="BQ361" s="476">
        <f t="shared" ref="BQ361:BQ362" si="3250">SUM(BN361,BL361,BJ361,BH361,BF361,BD361,BB361,AZ361,AX361,AV361,AT361,AR361,AP361,AN361,AL361,AJ361,AH361,AF361,AD361,AB361,Z361,X361,V361,T361,R361,P361,N361,L361,J361,H361,BP361)</f>
        <v>0</v>
      </c>
      <c r="BR361" s="295">
        <f t="shared" si="3003"/>
        <v>0</v>
      </c>
    </row>
    <row r="362" spans="2:70" ht="18" hidden="1" customHeight="1" outlineLevel="2" thickTop="1" thickBot="1">
      <c r="B362" s="208" t="s">
        <v>756</v>
      </c>
      <c r="C362" s="260" t="str">
        <f>IF(VLOOKUP(B362,'Orçamento Detalhado'!$A$11:$I$529,4,)="","",(VLOOKUP(B362,'Orçamento Detalhado'!$A$11:$I$529,4,)))</f>
        <v/>
      </c>
      <c r="D362" s="261" t="str">
        <f>IF(B362="","",VLOOKUP($B362,'Orçamento Detalhado'!$A$11:$J$529,10,))</f>
        <v/>
      </c>
      <c r="E362" s="262">
        <f t="shared" si="3004"/>
        <v>0</v>
      </c>
      <c r="F362" s="478">
        <v>358</v>
      </c>
      <c r="G362" s="263">
        <f t="shared" si="3219"/>
        <v>0</v>
      </c>
      <c r="H362" s="264"/>
      <c r="I362" s="263">
        <f t="shared" si="3220"/>
        <v>0</v>
      </c>
      <c r="J362" s="474"/>
      <c r="K362" s="263">
        <f t="shared" si="3221"/>
        <v>0</v>
      </c>
      <c r="L362" s="474">
        <v>0</v>
      </c>
      <c r="M362" s="263">
        <f t="shared" si="3222"/>
        <v>0</v>
      </c>
      <c r="N362" s="474">
        <v>0</v>
      </c>
      <c r="O362" s="263">
        <f t="shared" si="3223"/>
        <v>0</v>
      </c>
      <c r="P362" s="474">
        <v>0</v>
      </c>
      <c r="Q362" s="263">
        <f t="shared" si="3224"/>
        <v>0</v>
      </c>
      <c r="R362" s="474">
        <v>0</v>
      </c>
      <c r="S362" s="263">
        <f t="shared" si="3225"/>
        <v>0</v>
      </c>
      <c r="T362" s="474">
        <v>0</v>
      </c>
      <c r="U362" s="263">
        <f t="shared" si="3226"/>
        <v>0</v>
      </c>
      <c r="V362" s="474">
        <v>0</v>
      </c>
      <c r="W362" s="263">
        <f t="shared" si="3227"/>
        <v>0</v>
      </c>
      <c r="X362" s="474">
        <v>0</v>
      </c>
      <c r="Y362" s="263">
        <f t="shared" si="3228"/>
        <v>0</v>
      </c>
      <c r="Z362" s="474">
        <v>0</v>
      </c>
      <c r="AA362" s="263">
        <f t="shared" si="3229"/>
        <v>0</v>
      </c>
      <c r="AB362" s="474"/>
      <c r="AC362" s="263">
        <f t="shared" si="3230"/>
        <v>0</v>
      </c>
      <c r="AD362" s="474"/>
      <c r="AE362" s="263">
        <f t="shared" si="3231"/>
        <v>0</v>
      </c>
      <c r="AF362" s="474"/>
      <c r="AG362" s="263">
        <f t="shared" si="3232"/>
        <v>0</v>
      </c>
      <c r="AH362" s="474"/>
      <c r="AI362" s="263">
        <f t="shared" si="3233"/>
        <v>0</v>
      </c>
      <c r="AJ362" s="474">
        <v>0</v>
      </c>
      <c r="AK362" s="263">
        <f t="shared" si="3234"/>
        <v>0</v>
      </c>
      <c r="AL362" s="474">
        <v>0</v>
      </c>
      <c r="AM362" s="263">
        <f t="shared" si="3235"/>
        <v>0</v>
      </c>
      <c r="AN362" s="474">
        <v>0</v>
      </c>
      <c r="AO362" s="263">
        <f t="shared" si="3236"/>
        <v>0</v>
      </c>
      <c r="AP362" s="474">
        <v>0</v>
      </c>
      <c r="AQ362" s="263">
        <f t="shared" si="3237"/>
        <v>0</v>
      </c>
      <c r="AR362" s="474">
        <v>0</v>
      </c>
      <c r="AS362" s="263">
        <f t="shared" si="3238"/>
        <v>0</v>
      </c>
      <c r="AT362" s="474">
        <v>0</v>
      </c>
      <c r="AU362" s="263">
        <f t="shared" si="3239"/>
        <v>0</v>
      </c>
      <c r="AV362" s="474">
        <v>0</v>
      </c>
      <c r="AW362" s="263">
        <f t="shared" si="3240"/>
        <v>0</v>
      </c>
      <c r="AX362" s="474">
        <v>0</v>
      </c>
      <c r="AY362" s="263">
        <f t="shared" si="3241"/>
        <v>0</v>
      </c>
      <c r="AZ362" s="474">
        <v>0</v>
      </c>
      <c r="BA362" s="263">
        <f t="shared" si="3242"/>
        <v>0</v>
      </c>
      <c r="BB362" s="474">
        <v>0</v>
      </c>
      <c r="BC362" s="263">
        <f t="shared" si="3243"/>
        <v>0</v>
      </c>
      <c r="BD362" s="474">
        <v>0</v>
      </c>
      <c r="BE362" s="263">
        <f t="shared" si="3244"/>
        <v>0</v>
      </c>
      <c r="BF362" s="474">
        <v>0</v>
      </c>
      <c r="BG362" s="263">
        <f t="shared" si="3245"/>
        <v>0</v>
      </c>
      <c r="BH362" s="474">
        <v>0</v>
      </c>
      <c r="BI362" s="263">
        <f t="shared" si="3246"/>
        <v>0</v>
      </c>
      <c r="BJ362" s="474">
        <v>0</v>
      </c>
      <c r="BK362" s="263">
        <f t="shared" si="3247"/>
        <v>0</v>
      </c>
      <c r="BL362" s="474">
        <v>0</v>
      </c>
      <c r="BM362" s="263">
        <f t="shared" si="3248"/>
        <v>0</v>
      </c>
      <c r="BN362" s="474">
        <v>0</v>
      </c>
      <c r="BO362" s="263">
        <f t="shared" si="3249"/>
        <v>0</v>
      </c>
      <c r="BP362" s="474">
        <v>0</v>
      </c>
      <c r="BQ362" s="476">
        <f t="shared" si="3250"/>
        <v>0</v>
      </c>
      <c r="BR362" s="295">
        <f t="shared" si="3003"/>
        <v>0</v>
      </c>
    </row>
    <row r="363" spans="2:70" ht="18" hidden="1" customHeight="1" outlineLevel="2" thickTop="1" thickBot="1">
      <c r="B363" s="208" t="s">
        <v>757</v>
      </c>
      <c r="C363" s="260" t="str">
        <f>IF(VLOOKUP(B363,'Orçamento Detalhado'!$A$11:$I$529,4,)="","",(VLOOKUP(B363,'Orçamento Detalhado'!$A$11:$I$529,4,)))</f>
        <v/>
      </c>
      <c r="D363" s="261" t="str">
        <f>IF(B363="","",VLOOKUP($B363,'Orçamento Detalhado'!$A$11:$J$529,10,))</f>
        <v/>
      </c>
      <c r="E363" s="262">
        <f t="shared" si="3004"/>
        <v>0</v>
      </c>
      <c r="F363" s="478">
        <v>359</v>
      </c>
      <c r="G363" s="263">
        <f t="shared" ref="G363" si="3251">IFERROR($D363*H363,0)</f>
        <v>0</v>
      </c>
      <c r="H363" s="264"/>
      <c r="I363" s="263">
        <f t="shared" ref="I363" si="3252">IFERROR($D363*J363,0)</f>
        <v>0</v>
      </c>
      <c r="J363" s="474"/>
      <c r="K363" s="263">
        <f t="shared" ref="K363" si="3253">IFERROR($D363*L363,0)</f>
        <v>0</v>
      </c>
      <c r="L363" s="474">
        <v>0</v>
      </c>
      <c r="M363" s="263">
        <f t="shared" ref="M363" si="3254">IFERROR($D363*N363,0)</f>
        <v>0</v>
      </c>
      <c r="N363" s="474">
        <v>0</v>
      </c>
      <c r="O363" s="263">
        <f t="shared" ref="O363" si="3255">IFERROR($D363*P363,0)</f>
        <v>0</v>
      </c>
      <c r="P363" s="474">
        <v>0</v>
      </c>
      <c r="Q363" s="263">
        <f t="shared" ref="Q363" si="3256">IFERROR($D363*R363,0)</f>
        <v>0</v>
      </c>
      <c r="R363" s="474">
        <v>0</v>
      </c>
      <c r="S363" s="263">
        <f t="shared" ref="S363" si="3257">IFERROR($D363*T363,0)</f>
        <v>0</v>
      </c>
      <c r="T363" s="474">
        <v>0</v>
      </c>
      <c r="U363" s="263">
        <f t="shared" ref="U363" si="3258">IFERROR($D363*V363,0)</f>
        <v>0</v>
      </c>
      <c r="V363" s="474">
        <v>0</v>
      </c>
      <c r="W363" s="263">
        <f t="shared" ref="W363" si="3259">IFERROR($D363*X363,0)</f>
        <v>0</v>
      </c>
      <c r="X363" s="474">
        <v>0</v>
      </c>
      <c r="Y363" s="263">
        <f t="shared" ref="Y363" si="3260">IFERROR($D363*Z363,0)</f>
        <v>0</v>
      </c>
      <c r="Z363" s="474">
        <v>0</v>
      </c>
      <c r="AA363" s="263">
        <f t="shared" ref="AA363" si="3261">IFERROR($D363*AB363,0)</f>
        <v>0</v>
      </c>
      <c r="AB363" s="474"/>
      <c r="AC363" s="263">
        <f t="shared" ref="AC363" si="3262">IFERROR($D363*AD363,0)</f>
        <v>0</v>
      </c>
      <c r="AD363" s="474"/>
      <c r="AE363" s="263">
        <f t="shared" ref="AE363" si="3263">IFERROR($D363*AF363,0)</f>
        <v>0</v>
      </c>
      <c r="AF363" s="474"/>
      <c r="AG363" s="263">
        <f t="shared" ref="AG363" si="3264">IFERROR($D363*AH363,0)</f>
        <v>0</v>
      </c>
      <c r="AH363" s="474"/>
      <c r="AI363" s="263">
        <f t="shared" ref="AI363" si="3265">IFERROR($D363*AJ363,0)</f>
        <v>0</v>
      </c>
      <c r="AJ363" s="474">
        <v>0</v>
      </c>
      <c r="AK363" s="263">
        <f t="shared" ref="AK363" si="3266">IFERROR($D363*AL363,0)</f>
        <v>0</v>
      </c>
      <c r="AL363" s="474">
        <v>0</v>
      </c>
      <c r="AM363" s="263">
        <f t="shared" ref="AM363" si="3267">IFERROR($D363*AN363,0)</f>
        <v>0</v>
      </c>
      <c r="AN363" s="474">
        <v>0</v>
      </c>
      <c r="AO363" s="263">
        <f t="shared" ref="AO363" si="3268">IFERROR($D363*AP363,0)</f>
        <v>0</v>
      </c>
      <c r="AP363" s="474">
        <v>0</v>
      </c>
      <c r="AQ363" s="263">
        <f t="shared" ref="AQ363" si="3269">IFERROR($D363*AR363,0)</f>
        <v>0</v>
      </c>
      <c r="AR363" s="474">
        <v>0</v>
      </c>
      <c r="AS363" s="263">
        <f t="shared" ref="AS363" si="3270">IFERROR($D363*AT363,0)</f>
        <v>0</v>
      </c>
      <c r="AT363" s="474">
        <v>0</v>
      </c>
      <c r="AU363" s="263">
        <f t="shared" ref="AU363" si="3271">IFERROR($D363*AV363,0)</f>
        <v>0</v>
      </c>
      <c r="AV363" s="474">
        <v>0</v>
      </c>
      <c r="AW363" s="263">
        <f t="shared" ref="AW363" si="3272">IFERROR($D363*AX363,0)</f>
        <v>0</v>
      </c>
      <c r="AX363" s="474">
        <v>0</v>
      </c>
      <c r="AY363" s="263">
        <f t="shared" ref="AY363" si="3273">IFERROR($D363*AZ363,0)</f>
        <v>0</v>
      </c>
      <c r="AZ363" s="474">
        <v>0</v>
      </c>
      <c r="BA363" s="263">
        <f t="shared" ref="BA363" si="3274">IFERROR($D363*BB363,0)</f>
        <v>0</v>
      </c>
      <c r="BB363" s="474">
        <v>0</v>
      </c>
      <c r="BC363" s="263">
        <f t="shared" ref="BC363" si="3275">IFERROR($D363*BD363,0)</f>
        <v>0</v>
      </c>
      <c r="BD363" s="474">
        <v>0</v>
      </c>
      <c r="BE363" s="263">
        <f t="shared" ref="BE363" si="3276">IFERROR($D363*BF363,0)</f>
        <v>0</v>
      </c>
      <c r="BF363" s="474">
        <v>0</v>
      </c>
      <c r="BG363" s="263">
        <f t="shared" ref="BG363" si="3277">IFERROR($D363*BH363,0)</f>
        <v>0</v>
      </c>
      <c r="BH363" s="474">
        <v>0</v>
      </c>
      <c r="BI363" s="263">
        <f t="shared" ref="BI363" si="3278">IFERROR($D363*BJ363,0)</f>
        <v>0</v>
      </c>
      <c r="BJ363" s="474">
        <v>0</v>
      </c>
      <c r="BK363" s="263">
        <f t="shared" ref="BK363" si="3279">IFERROR($D363*BL363,0)</f>
        <v>0</v>
      </c>
      <c r="BL363" s="474">
        <v>0</v>
      </c>
      <c r="BM363" s="263">
        <f t="shared" ref="BM363" si="3280">IFERROR($D363*BN363,0)</f>
        <v>0</v>
      </c>
      <c r="BN363" s="474">
        <v>0</v>
      </c>
      <c r="BO363" s="263">
        <f t="shared" ref="BO363" si="3281">IFERROR($D363*BP363,0)</f>
        <v>0</v>
      </c>
      <c r="BP363" s="474">
        <v>0</v>
      </c>
      <c r="BQ363" s="476">
        <f t="shared" ref="BQ363" si="3282">SUM(BN363,BL363,BJ363,BH363,BF363,BD363,BB363,AZ363,AX363,AV363,AT363,AR363,AP363,AN363,AL363,AJ363,AH363,AF363,AD363,AB363,Z363,X363,V363,T363,R363,P363,N363,L363,J363,H363,BP363)</f>
        <v>0</v>
      </c>
      <c r="BR363" s="295">
        <f t="shared" si="3003"/>
        <v>0</v>
      </c>
    </row>
    <row r="364" spans="2:70" ht="18" hidden="1" customHeight="1" outlineLevel="1" thickTop="1" thickBot="1">
      <c r="B364" s="246" t="s">
        <v>133</v>
      </c>
      <c r="C364" s="266" t="str">
        <f>IF(B364="","",VLOOKUP(B364,'Orçamento Detalhado'!$A$11:$I$529,4,))</f>
        <v>SISTEMA DE AGUA POTÁVEL</v>
      </c>
      <c r="D364" s="249">
        <f>SUM(D365:D372)</f>
        <v>0</v>
      </c>
      <c r="E364" s="250">
        <f t="shared" si="3004"/>
        <v>0</v>
      </c>
      <c r="F364" s="478">
        <v>360</v>
      </c>
      <c r="G364" s="249">
        <f>SUM(G365:G372)</f>
        <v>0</v>
      </c>
      <c r="H364" s="252">
        <f t="shared" ref="H364" si="3283">IFERROR(G364/$D364,0)</f>
        <v>0</v>
      </c>
      <c r="I364" s="249">
        <f>SUM(I365:I372)</f>
        <v>0</v>
      </c>
      <c r="J364" s="473">
        <f t="shared" ref="J364" si="3284">IFERROR(I364/$D364,0)</f>
        <v>0</v>
      </c>
      <c r="K364" s="249">
        <f t="shared" ref="K364" si="3285">SUM(K365:K372)</f>
        <v>0</v>
      </c>
      <c r="L364" s="473">
        <f t="shared" ref="L364" si="3286">IFERROR(K364/$D364,0)</f>
        <v>0</v>
      </c>
      <c r="M364" s="249">
        <f t="shared" ref="M364" si="3287">SUM(M365:M372)</f>
        <v>0</v>
      </c>
      <c r="N364" s="473">
        <f t="shared" ref="N364" si="3288">IFERROR(M364/$D364,0)</f>
        <v>0</v>
      </c>
      <c r="O364" s="249">
        <f t="shared" ref="O364" si="3289">SUM(O365:O372)</f>
        <v>0</v>
      </c>
      <c r="P364" s="473">
        <f t="shared" ref="P364" si="3290">IFERROR(O364/$D364,0)</f>
        <v>0</v>
      </c>
      <c r="Q364" s="249">
        <f t="shared" ref="Q364" si="3291">SUM(Q365:Q372)</f>
        <v>0</v>
      </c>
      <c r="R364" s="473">
        <f t="shared" ref="R364" si="3292">IFERROR(Q364/$D364,0)</f>
        <v>0</v>
      </c>
      <c r="S364" s="249">
        <f t="shared" ref="S364" si="3293">SUM(S365:S372)</f>
        <v>0</v>
      </c>
      <c r="T364" s="473">
        <f t="shared" ref="T364" si="3294">IFERROR(S364/$D364,0)</f>
        <v>0</v>
      </c>
      <c r="U364" s="249">
        <f t="shared" ref="U364" si="3295">SUM(U365:U372)</f>
        <v>0</v>
      </c>
      <c r="V364" s="473">
        <f t="shared" ref="V364" si="3296">IFERROR(U364/$D364,0)</f>
        <v>0</v>
      </c>
      <c r="W364" s="249">
        <f t="shared" ref="W364" si="3297">SUM(W365:W372)</f>
        <v>0</v>
      </c>
      <c r="X364" s="473">
        <f t="shared" ref="X364" si="3298">IFERROR(W364/$D364,0)</f>
        <v>0</v>
      </c>
      <c r="Y364" s="249">
        <f t="shared" ref="Y364" si="3299">SUM(Y365:Y372)</f>
        <v>0</v>
      </c>
      <c r="Z364" s="473">
        <f t="shared" ref="Z364" si="3300">IFERROR(Y364/$D364,0)</f>
        <v>0</v>
      </c>
      <c r="AA364" s="249">
        <f t="shared" ref="AA364" si="3301">SUM(AA365:AA372)</f>
        <v>0</v>
      </c>
      <c r="AB364" s="473">
        <f t="shared" ref="AB364" si="3302">IFERROR(AA364/$D364,0)</f>
        <v>0</v>
      </c>
      <c r="AC364" s="249">
        <f t="shared" ref="AC364" si="3303">SUM(AC365:AC372)</f>
        <v>0</v>
      </c>
      <c r="AD364" s="473">
        <f t="shared" ref="AD364" si="3304">IFERROR(AC364/$D364,0)</f>
        <v>0</v>
      </c>
      <c r="AE364" s="249">
        <f t="shared" ref="AE364" si="3305">SUM(AE365:AE372)</f>
        <v>0</v>
      </c>
      <c r="AF364" s="473">
        <f t="shared" ref="AF364" si="3306">IFERROR(AE364/$D364,0)</f>
        <v>0</v>
      </c>
      <c r="AG364" s="249">
        <f t="shared" ref="AG364" si="3307">SUM(AG365:AG372)</f>
        <v>0</v>
      </c>
      <c r="AH364" s="473">
        <f t="shared" ref="AH364" si="3308">IFERROR(AG364/$D364,0)</f>
        <v>0</v>
      </c>
      <c r="AI364" s="249">
        <f t="shared" ref="AI364" si="3309">SUM(AI365:AI372)</f>
        <v>0</v>
      </c>
      <c r="AJ364" s="473">
        <f t="shared" ref="AJ364" si="3310">IFERROR(AI364/$D364,0)</f>
        <v>0</v>
      </c>
      <c r="AK364" s="249">
        <f t="shared" ref="AK364" si="3311">SUM(AK365:AK372)</f>
        <v>0</v>
      </c>
      <c r="AL364" s="473">
        <f t="shared" ref="AL364" si="3312">IFERROR(AK364/$D364,0)</f>
        <v>0</v>
      </c>
      <c r="AM364" s="249">
        <f t="shared" ref="AM364" si="3313">SUM(AM365:AM372)</f>
        <v>0</v>
      </c>
      <c r="AN364" s="473">
        <f t="shared" ref="AN364" si="3314">IFERROR(AM364/$D364,0)</f>
        <v>0</v>
      </c>
      <c r="AO364" s="249">
        <f t="shared" ref="AO364" si="3315">SUM(AO365:AO372)</f>
        <v>0</v>
      </c>
      <c r="AP364" s="473">
        <f t="shared" ref="AP364" si="3316">IFERROR(AO364/$D364,0)</f>
        <v>0</v>
      </c>
      <c r="AQ364" s="249">
        <f t="shared" ref="AQ364" si="3317">SUM(AQ365:AQ372)</f>
        <v>0</v>
      </c>
      <c r="AR364" s="473">
        <f t="shared" ref="AR364" si="3318">IFERROR(AQ364/$D364,0)</f>
        <v>0</v>
      </c>
      <c r="AS364" s="249">
        <f t="shared" ref="AS364" si="3319">SUM(AS365:AS372)</f>
        <v>0</v>
      </c>
      <c r="AT364" s="473">
        <f t="shared" ref="AT364" si="3320">IFERROR(AS364/$D364,0)</f>
        <v>0</v>
      </c>
      <c r="AU364" s="249">
        <f t="shared" ref="AU364" si="3321">SUM(AU365:AU372)</f>
        <v>0</v>
      </c>
      <c r="AV364" s="473">
        <f t="shared" ref="AV364" si="3322">IFERROR(AU364/$D364,0)</f>
        <v>0</v>
      </c>
      <c r="AW364" s="249">
        <f t="shared" ref="AW364" si="3323">SUM(AW365:AW372)</f>
        <v>0</v>
      </c>
      <c r="AX364" s="473">
        <f t="shared" ref="AX364" si="3324">IFERROR(AW364/$D364,0)</f>
        <v>0</v>
      </c>
      <c r="AY364" s="249">
        <f t="shared" ref="AY364" si="3325">SUM(AY365:AY372)</f>
        <v>0</v>
      </c>
      <c r="AZ364" s="473">
        <f t="shared" ref="AZ364" si="3326">IFERROR(AY364/$D364,0)</f>
        <v>0</v>
      </c>
      <c r="BA364" s="249">
        <f t="shared" ref="BA364" si="3327">SUM(BA365:BA372)</f>
        <v>0</v>
      </c>
      <c r="BB364" s="473">
        <f t="shared" ref="BB364" si="3328">IFERROR(BA364/$D364,0)</f>
        <v>0</v>
      </c>
      <c r="BC364" s="249">
        <f t="shared" ref="BC364" si="3329">SUM(BC365:BC372)</f>
        <v>0</v>
      </c>
      <c r="BD364" s="473">
        <f t="shared" ref="BD364" si="3330">IFERROR(BC364/$D364,0)</f>
        <v>0</v>
      </c>
      <c r="BE364" s="249">
        <f t="shared" ref="BE364" si="3331">SUM(BE365:BE372)</f>
        <v>0</v>
      </c>
      <c r="BF364" s="473">
        <f t="shared" ref="BF364" si="3332">IFERROR(BE364/$D364,0)</f>
        <v>0</v>
      </c>
      <c r="BG364" s="249">
        <f>SUM(BG365:BG372)</f>
        <v>0</v>
      </c>
      <c r="BH364" s="473">
        <f t="shared" ref="BH364" si="3333">IFERROR(BG364/$D364,0)</f>
        <v>0</v>
      </c>
      <c r="BI364" s="249">
        <f t="shared" ref="BI364" si="3334">SUM(BI365:BI372)</f>
        <v>0</v>
      </c>
      <c r="BJ364" s="473">
        <f t="shared" ref="BJ364" si="3335">IFERROR(BI364/$D364,0)</f>
        <v>0</v>
      </c>
      <c r="BK364" s="249">
        <f t="shared" ref="BK364" si="3336">SUM(BK365:BK372)</f>
        <v>0</v>
      </c>
      <c r="BL364" s="473">
        <f t="shared" ref="BL364" si="3337">IFERROR(BK364/$D364,0)</f>
        <v>0</v>
      </c>
      <c r="BM364" s="249">
        <f>SUM(BM365:BM372)</f>
        <v>0</v>
      </c>
      <c r="BN364" s="473">
        <f t="shared" ref="BN364" si="3338">IFERROR(BM364/$D364,0)</f>
        <v>0</v>
      </c>
      <c r="BO364" s="249">
        <f>SUM(BO365:BO372)</f>
        <v>0</v>
      </c>
      <c r="BP364" s="473">
        <f t="shared" ref="BP364" si="3339">IFERROR(BO364/$D364,0)</f>
        <v>0</v>
      </c>
      <c r="BQ364" s="476">
        <f t="shared" si="3130"/>
        <v>0</v>
      </c>
      <c r="BR364" s="295">
        <f t="shared" si="3003"/>
        <v>0</v>
      </c>
    </row>
    <row r="365" spans="2:70" ht="18" hidden="1" customHeight="1" outlineLevel="2" thickTop="1" thickBot="1">
      <c r="B365" s="208" t="s">
        <v>759</v>
      </c>
      <c r="C365" s="260" t="str">
        <f>IF(VLOOKUP(B365,'Orçamento Detalhado'!$A$11:$I$529,4,)="","",(VLOOKUP(B365,'Orçamento Detalhado'!$A$11:$I$529,4,)))</f>
        <v>Rede de distribuição - água potável</v>
      </c>
      <c r="D365" s="261" t="str">
        <f>IF(B365="","",VLOOKUP($B365,'Orçamento Detalhado'!$A$11:$J$529,10,))</f>
        <v/>
      </c>
      <c r="E365" s="262">
        <f t="shared" si="3004"/>
        <v>0</v>
      </c>
      <c r="F365" s="478">
        <v>361</v>
      </c>
      <c r="G365" s="263">
        <f t="shared" ref="G365:G369" si="3340">IFERROR($D365*H365,0)</f>
        <v>0</v>
      </c>
      <c r="H365" s="264"/>
      <c r="I365" s="263">
        <f t="shared" ref="I365:I369" si="3341">IFERROR($D365*J365,0)</f>
        <v>0</v>
      </c>
      <c r="J365" s="474"/>
      <c r="K365" s="263">
        <f t="shared" ref="K365:K369" si="3342">IFERROR($D365*L365,0)</f>
        <v>0</v>
      </c>
      <c r="L365" s="474">
        <v>0</v>
      </c>
      <c r="M365" s="263">
        <f t="shared" ref="M365:M369" si="3343">IFERROR($D365*N365,0)</f>
        <v>0</v>
      </c>
      <c r="N365" s="474">
        <v>0</v>
      </c>
      <c r="O365" s="263">
        <f t="shared" ref="O365:O369" si="3344">IFERROR($D365*P365,0)</f>
        <v>0</v>
      </c>
      <c r="P365" s="474">
        <v>0</v>
      </c>
      <c r="Q365" s="263">
        <f t="shared" ref="Q365:Q369" si="3345">IFERROR($D365*R365,0)</f>
        <v>0</v>
      </c>
      <c r="R365" s="474">
        <v>0</v>
      </c>
      <c r="S365" s="263">
        <f t="shared" ref="S365:S369" si="3346">IFERROR($D365*T365,0)</f>
        <v>0</v>
      </c>
      <c r="T365" s="474">
        <v>0</v>
      </c>
      <c r="U365" s="263">
        <f t="shared" ref="U365:U369" si="3347">IFERROR($D365*V365,0)</f>
        <v>0</v>
      </c>
      <c r="V365" s="474">
        <v>0</v>
      </c>
      <c r="W365" s="263">
        <f t="shared" ref="W365:W369" si="3348">IFERROR($D365*X365,0)</f>
        <v>0</v>
      </c>
      <c r="X365" s="474">
        <v>0</v>
      </c>
      <c r="Y365" s="263">
        <f t="shared" ref="Y365:Y369" si="3349">IFERROR($D365*Z365,0)</f>
        <v>0</v>
      </c>
      <c r="Z365" s="474">
        <v>0</v>
      </c>
      <c r="AA365" s="263">
        <f t="shared" ref="AA365:AA369" si="3350">IFERROR($D365*AB365,0)</f>
        <v>0</v>
      </c>
      <c r="AB365" s="474"/>
      <c r="AC365" s="263">
        <f t="shared" ref="AC365:AC369" si="3351">IFERROR($D365*AD365,0)</f>
        <v>0</v>
      </c>
      <c r="AD365" s="474"/>
      <c r="AE365" s="263">
        <f t="shared" ref="AE365:AE369" si="3352">IFERROR($D365*AF365,0)</f>
        <v>0</v>
      </c>
      <c r="AF365" s="474"/>
      <c r="AG365" s="263">
        <f t="shared" ref="AG365:AG369" si="3353">IFERROR($D365*AH365,0)</f>
        <v>0</v>
      </c>
      <c r="AH365" s="474"/>
      <c r="AI365" s="263">
        <f t="shared" ref="AI365:AI369" si="3354">IFERROR($D365*AJ365,0)</f>
        <v>0</v>
      </c>
      <c r="AJ365" s="474">
        <v>0</v>
      </c>
      <c r="AK365" s="263">
        <f t="shared" ref="AK365:AK369" si="3355">IFERROR($D365*AL365,0)</f>
        <v>0</v>
      </c>
      <c r="AL365" s="474">
        <v>0</v>
      </c>
      <c r="AM365" s="263">
        <f t="shared" ref="AM365:AM369" si="3356">IFERROR($D365*AN365,0)</f>
        <v>0</v>
      </c>
      <c r="AN365" s="474">
        <v>0</v>
      </c>
      <c r="AO365" s="263">
        <f t="shared" ref="AO365:AO369" si="3357">IFERROR($D365*AP365,0)</f>
        <v>0</v>
      </c>
      <c r="AP365" s="474">
        <v>0</v>
      </c>
      <c r="AQ365" s="263">
        <f t="shared" ref="AQ365:AQ369" si="3358">IFERROR($D365*AR365,0)</f>
        <v>0</v>
      </c>
      <c r="AR365" s="474">
        <v>0</v>
      </c>
      <c r="AS365" s="263">
        <f t="shared" ref="AS365:AS369" si="3359">IFERROR($D365*AT365,0)</f>
        <v>0</v>
      </c>
      <c r="AT365" s="474">
        <v>0</v>
      </c>
      <c r="AU365" s="263">
        <f t="shared" ref="AU365:AU369" si="3360">IFERROR($D365*AV365,0)</f>
        <v>0</v>
      </c>
      <c r="AV365" s="474">
        <v>0</v>
      </c>
      <c r="AW365" s="263">
        <f t="shared" ref="AW365:AW369" si="3361">IFERROR($D365*AX365,0)</f>
        <v>0</v>
      </c>
      <c r="AX365" s="474">
        <v>0</v>
      </c>
      <c r="AY365" s="263">
        <f t="shared" ref="AY365:AY369" si="3362">IFERROR($D365*AZ365,0)</f>
        <v>0</v>
      </c>
      <c r="AZ365" s="474">
        <v>0</v>
      </c>
      <c r="BA365" s="263">
        <f t="shared" ref="BA365:BA369" si="3363">IFERROR($D365*BB365,0)</f>
        <v>0</v>
      </c>
      <c r="BB365" s="474">
        <v>0</v>
      </c>
      <c r="BC365" s="263">
        <f t="shared" ref="BC365:BC369" si="3364">IFERROR($D365*BD365,0)</f>
        <v>0</v>
      </c>
      <c r="BD365" s="474">
        <v>0</v>
      </c>
      <c r="BE365" s="263">
        <f t="shared" ref="BE365:BE369" si="3365">IFERROR($D365*BF365,0)</f>
        <v>0</v>
      </c>
      <c r="BF365" s="474">
        <v>0</v>
      </c>
      <c r="BG365" s="263">
        <f t="shared" ref="BG365:BG369" si="3366">IFERROR($D365*BH365,0)</f>
        <v>0</v>
      </c>
      <c r="BH365" s="474">
        <v>0</v>
      </c>
      <c r="BI365" s="263">
        <f t="shared" ref="BI365:BI369" si="3367">IFERROR($D365*BJ365,0)</f>
        <v>0</v>
      </c>
      <c r="BJ365" s="474">
        <v>0</v>
      </c>
      <c r="BK365" s="263">
        <f t="shared" ref="BK365:BK369" si="3368">IFERROR($D365*BL365,0)</f>
        <v>0</v>
      </c>
      <c r="BL365" s="474">
        <v>0</v>
      </c>
      <c r="BM365" s="263">
        <f t="shared" ref="BM365:BM369" si="3369">IFERROR($D365*BN365,0)</f>
        <v>0</v>
      </c>
      <c r="BN365" s="474">
        <v>0</v>
      </c>
      <c r="BO365" s="263">
        <f t="shared" ref="BO365:BO369" si="3370">IFERROR($D365*BP365,0)</f>
        <v>0</v>
      </c>
      <c r="BP365" s="474"/>
      <c r="BQ365" s="476">
        <f t="shared" ref="BQ365:BQ369" si="3371">SUM(BN365,BL365,BJ365,BH365,BF365,BD365,BB365,AZ365,AX365,AV365,AT365,AR365,AP365,AN365,AL365,AJ365,AH365,AF365,AD365,AB365,Z365,X365,V365,T365,R365,P365,N365,L365,J365,H365,BP365)</f>
        <v>0</v>
      </c>
      <c r="BR365" s="295">
        <f t="shared" si="3003"/>
        <v>0</v>
      </c>
    </row>
    <row r="366" spans="2:70" ht="18" hidden="1" customHeight="1" outlineLevel="2" thickTop="1" thickBot="1">
      <c r="B366" s="208" t="s">
        <v>761</v>
      </c>
      <c r="C366" s="260" t="str">
        <f>IF(VLOOKUP(B366,'Orçamento Detalhado'!$A$11:$I$529,4,)="","",(VLOOKUP(B366,'Orçamento Detalhado'!$A$11:$I$529,4,)))</f>
        <v>Reservatorio Elevado</v>
      </c>
      <c r="D366" s="261" t="str">
        <f>IF(B366="","",VLOOKUP($B366,'Orçamento Detalhado'!$A$11:$J$529,10,))</f>
        <v/>
      </c>
      <c r="E366" s="262">
        <f t="shared" si="3004"/>
        <v>0</v>
      </c>
      <c r="F366" s="478">
        <v>362</v>
      </c>
      <c r="G366" s="263">
        <f t="shared" si="3340"/>
        <v>0</v>
      </c>
      <c r="H366" s="264"/>
      <c r="I366" s="263">
        <f t="shared" si="3341"/>
        <v>0</v>
      </c>
      <c r="J366" s="474"/>
      <c r="K366" s="263">
        <f t="shared" si="3342"/>
        <v>0</v>
      </c>
      <c r="L366" s="474">
        <v>0</v>
      </c>
      <c r="M366" s="263">
        <f t="shared" si="3343"/>
        <v>0</v>
      </c>
      <c r="N366" s="474">
        <v>0</v>
      </c>
      <c r="O366" s="263">
        <f t="shared" si="3344"/>
        <v>0</v>
      </c>
      <c r="P366" s="474">
        <v>0</v>
      </c>
      <c r="Q366" s="263">
        <f t="shared" si="3345"/>
        <v>0</v>
      </c>
      <c r="R366" s="474">
        <v>0</v>
      </c>
      <c r="S366" s="263">
        <f t="shared" si="3346"/>
        <v>0</v>
      </c>
      <c r="T366" s="474">
        <v>0</v>
      </c>
      <c r="U366" s="263">
        <f t="shared" si="3347"/>
        <v>0</v>
      </c>
      <c r="V366" s="474">
        <v>0</v>
      </c>
      <c r="W366" s="263">
        <f t="shared" si="3348"/>
        <v>0</v>
      </c>
      <c r="X366" s="474">
        <v>0</v>
      </c>
      <c r="Y366" s="263">
        <f t="shared" si="3349"/>
        <v>0</v>
      </c>
      <c r="Z366" s="474">
        <v>0</v>
      </c>
      <c r="AA366" s="263">
        <f t="shared" si="3350"/>
        <v>0</v>
      </c>
      <c r="AB366" s="474"/>
      <c r="AC366" s="263">
        <f t="shared" si="3351"/>
        <v>0</v>
      </c>
      <c r="AD366" s="474"/>
      <c r="AE366" s="263">
        <f t="shared" si="3352"/>
        <v>0</v>
      </c>
      <c r="AF366" s="474"/>
      <c r="AG366" s="263">
        <f t="shared" si="3353"/>
        <v>0</v>
      </c>
      <c r="AH366" s="474"/>
      <c r="AI366" s="263">
        <f t="shared" si="3354"/>
        <v>0</v>
      </c>
      <c r="AJ366" s="474">
        <v>0</v>
      </c>
      <c r="AK366" s="263">
        <f t="shared" si="3355"/>
        <v>0</v>
      </c>
      <c r="AL366" s="474">
        <v>0</v>
      </c>
      <c r="AM366" s="263">
        <f t="shared" si="3356"/>
        <v>0</v>
      </c>
      <c r="AN366" s="474">
        <v>0</v>
      </c>
      <c r="AO366" s="263">
        <f t="shared" si="3357"/>
        <v>0</v>
      </c>
      <c r="AP366" s="474">
        <v>0</v>
      </c>
      <c r="AQ366" s="263">
        <f t="shared" si="3358"/>
        <v>0</v>
      </c>
      <c r="AR366" s="474">
        <v>0</v>
      </c>
      <c r="AS366" s="263">
        <f t="shared" si="3359"/>
        <v>0</v>
      </c>
      <c r="AT366" s="474">
        <v>0</v>
      </c>
      <c r="AU366" s="263">
        <f t="shared" si="3360"/>
        <v>0</v>
      </c>
      <c r="AV366" s="474">
        <v>0</v>
      </c>
      <c r="AW366" s="263">
        <f t="shared" si="3361"/>
        <v>0</v>
      </c>
      <c r="AX366" s="474">
        <v>0</v>
      </c>
      <c r="AY366" s="263">
        <f t="shared" si="3362"/>
        <v>0</v>
      </c>
      <c r="AZ366" s="474">
        <v>0</v>
      </c>
      <c r="BA366" s="263">
        <f t="shared" si="3363"/>
        <v>0</v>
      </c>
      <c r="BB366" s="474">
        <v>0</v>
      </c>
      <c r="BC366" s="263">
        <f t="shared" si="3364"/>
        <v>0</v>
      </c>
      <c r="BD366" s="474">
        <v>0</v>
      </c>
      <c r="BE366" s="263">
        <f t="shared" si="3365"/>
        <v>0</v>
      </c>
      <c r="BF366" s="474">
        <v>0</v>
      </c>
      <c r="BG366" s="263">
        <f t="shared" si="3366"/>
        <v>0</v>
      </c>
      <c r="BH366" s="474">
        <v>0</v>
      </c>
      <c r="BI366" s="263">
        <f t="shared" si="3367"/>
        <v>0</v>
      </c>
      <c r="BJ366" s="474">
        <v>0</v>
      </c>
      <c r="BK366" s="263">
        <f t="shared" si="3368"/>
        <v>0</v>
      </c>
      <c r="BL366" s="474">
        <v>0</v>
      </c>
      <c r="BM366" s="263">
        <f t="shared" si="3369"/>
        <v>0</v>
      </c>
      <c r="BN366" s="474">
        <v>0</v>
      </c>
      <c r="BO366" s="263">
        <f t="shared" si="3370"/>
        <v>0</v>
      </c>
      <c r="BP366" s="474">
        <v>0</v>
      </c>
      <c r="BQ366" s="476">
        <f t="shared" si="3371"/>
        <v>0</v>
      </c>
      <c r="BR366" s="295">
        <f t="shared" si="3003"/>
        <v>0</v>
      </c>
    </row>
    <row r="367" spans="2:70" ht="18" hidden="1" customHeight="1" outlineLevel="2" thickTop="1" thickBot="1">
      <c r="B367" s="208" t="s">
        <v>763</v>
      </c>
      <c r="C367" s="260" t="str">
        <f>IF(VLOOKUP(B367,'Orçamento Detalhado'!$A$11:$I$529,4,)="","",(VLOOKUP(B367,'Orçamento Detalhado'!$A$11:$I$529,4,)))</f>
        <v>Bombas de recalque</v>
      </c>
      <c r="D367" s="261" t="str">
        <f>IF(B367="","",VLOOKUP($B367,'Orçamento Detalhado'!$A$11:$J$529,10,))</f>
        <v/>
      </c>
      <c r="E367" s="262">
        <f t="shared" si="3004"/>
        <v>0</v>
      </c>
      <c r="F367" s="478">
        <v>363</v>
      </c>
      <c r="G367" s="263">
        <f t="shared" si="3340"/>
        <v>0</v>
      </c>
      <c r="H367" s="264"/>
      <c r="I367" s="263">
        <f t="shared" si="3341"/>
        <v>0</v>
      </c>
      <c r="J367" s="474"/>
      <c r="K367" s="263">
        <f t="shared" si="3342"/>
        <v>0</v>
      </c>
      <c r="L367" s="474">
        <v>0</v>
      </c>
      <c r="M367" s="263">
        <f t="shared" si="3343"/>
        <v>0</v>
      </c>
      <c r="N367" s="474">
        <v>0</v>
      </c>
      <c r="O367" s="263">
        <f t="shared" si="3344"/>
        <v>0</v>
      </c>
      <c r="P367" s="474">
        <v>0</v>
      </c>
      <c r="Q367" s="263">
        <f t="shared" si="3345"/>
        <v>0</v>
      </c>
      <c r="R367" s="474">
        <v>0</v>
      </c>
      <c r="S367" s="263">
        <f t="shared" si="3346"/>
        <v>0</v>
      </c>
      <c r="T367" s="474">
        <v>0</v>
      </c>
      <c r="U367" s="263">
        <f t="shared" si="3347"/>
        <v>0</v>
      </c>
      <c r="V367" s="474">
        <v>0</v>
      </c>
      <c r="W367" s="263">
        <f t="shared" si="3348"/>
        <v>0</v>
      </c>
      <c r="X367" s="474">
        <v>0</v>
      </c>
      <c r="Y367" s="263">
        <f t="shared" si="3349"/>
        <v>0</v>
      </c>
      <c r="Z367" s="474">
        <v>0</v>
      </c>
      <c r="AA367" s="263">
        <f t="shared" si="3350"/>
        <v>0</v>
      </c>
      <c r="AB367" s="474"/>
      <c r="AC367" s="263">
        <f t="shared" si="3351"/>
        <v>0</v>
      </c>
      <c r="AD367" s="474"/>
      <c r="AE367" s="263">
        <f t="shared" si="3352"/>
        <v>0</v>
      </c>
      <c r="AF367" s="474"/>
      <c r="AG367" s="263">
        <f t="shared" si="3353"/>
        <v>0</v>
      </c>
      <c r="AH367" s="474"/>
      <c r="AI367" s="263">
        <f t="shared" si="3354"/>
        <v>0</v>
      </c>
      <c r="AJ367" s="474">
        <v>0</v>
      </c>
      <c r="AK367" s="263">
        <f t="shared" si="3355"/>
        <v>0</v>
      </c>
      <c r="AL367" s="474">
        <v>0</v>
      </c>
      <c r="AM367" s="263">
        <f t="shared" si="3356"/>
        <v>0</v>
      </c>
      <c r="AN367" s="474">
        <v>0</v>
      </c>
      <c r="AO367" s="263">
        <f t="shared" si="3357"/>
        <v>0</v>
      </c>
      <c r="AP367" s="474">
        <v>0</v>
      </c>
      <c r="AQ367" s="263">
        <f t="shared" si="3358"/>
        <v>0</v>
      </c>
      <c r="AR367" s="474">
        <v>0</v>
      </c>
      <c r="AS367" s="263">
        <f t="shared" si="3359"/>
        <v>0</v>
      </c>
      <c r="AT367" s="474">
        <v>0</v>
      </c>
      <c r="AU367" s="263">
        <f t="shared" si="3360"/>
        <v>0</v>
      </c>
      <c r="AV367" s="474">
        <v>0</v>
      </c>
      <c r="AW367" s="263">
        <f t="shared" si="3361"/>
        <v>0</v>
      </c>
      <c r="AX367" s="474">
        <v>0</v>
      </c>
      <c r="AY367" s="263">
        <f t="shared" si="3362"/>
        <v>0</v>
      </c>
      <c r="AZ367" s="474">
        <v>0</v>
      </c>
      <c r="BA367" s="263">
        <f t="shared" si="3363"/>
        <v>0</v>
      </c>
      <c r="BB367" s="474">
        <v>0</v>
      </c>
      <c r="BC367" s="263">
        <f t="shared" si="3364"/>
        <v>0</v>
      </c>
      <c r="BD367" s="474">
        <v>0</v>
      </c>
      <c r="BE367" s="263">
        <f t="shared" si="3365"/>
        <v>0</v>
      </c>
      <c r="BF367" s="474">
        <v>0</v>
      </c>
      <c r="BG367" s="263">
        <f t="shared" si="3366"/>
        <v>0</v>
      </c>
      <c r="BH367" s="474">
        <v>0</v>
      </c>
      <c r="BI367" s="263">
        <f t="shared" si="3367"/>
        <v>0</v>
      </c>
      <c r="BJ367" s="474">
        <v>0</v>
      </c>
      <c r="BK367" s="263">
        <f t="shared" si="3368"/>
        <v>0</v>
      </c>
      <c r="BL367" s="474">
        <v>0</v>
      </c>
      <c r="BM367" s="263">
        <f t="shared" si="3369"/>
        <v>0</v>
      </c>
      <c r="BN367" s="474">
        <v>0</v>
      </c>
      <c r="BO367" s="263">
        <f t="shared" si="3370"/>
        <v>0</v>
      </c>
      <c r="BP367" s="474">
        <v>0</v>
      </c>
      <c r="BQ367" s="476">
        <f t="shared" si="3371"/>
        <v>0</v>
      </c>
      <c r="BR367" s="295">
        <f t="shared" si="3003"/>
        <v>0</v>
      </c>
    </row>
    <row r="368" spans="2:70" ht="18" hidden="1" customHeight="1" outlineLevel="2" thickTop="1" thickBot="1">
      <c r="B368" s="208" t="s">
        <v>765</v>
      </c>
      <c r="C368" s="260" t="str">
        <f>IF(VLOOKUP(B368,'Orçamento Detalhado'!$A$11:$I$529,4,)="","",(VLOOKUP(B368,'Orçamento Detalhado'!$A$11:$I$529,4,)))</f>
        <v/>
      </c>
      <c r="D368" s="261" t="str">
        <f>IF(B368="","",VLOOKUP($B368,'Orçamento Detalhado'!$A$11:$J$529,10,))</f>
        <v/>
      </c>
      <c r="E368" s="262">
        <f t="shared" si="3004"/>
        <v>0</v>
      </c>
      <c r="F368" s="478">
        <v>364</v>
      </c>
      <c r="G368" s="263">
        <f t="shared" si="3340"/>
        <v>0</v>
      </c>
      <c r="H368" s="264"/>
      <c r="I368" s="263">
        <f t="shared" si="3341"/>
        <v>0</v>
      </c>
      <c r="J368" s="474"/>
      <c r="K368" s="263">
        <f t="shared" si="3342"/>
        <v>0</v>
      </c>
      <c r="L368" s="474">
        <v>0</v>
      </c>
      <c r="M368" s="263">
        <f t="shared" si="3343"/>
        <v>0</v>
      </c>
      <c r="N368" s="474">
        <v>0</v>
      </c>
      <c r="O368" s="263">
        <f t="shared" si="3344"/>
        <v>0</v>
      </c>
      <c r="P368" s="474">
        <v>0</v>
      </c>
      <c r="Q368" s="263">
        <f t="shared" si="3345"/>
        <v>0</v>
      </c>
      <c r="R368" s="474">
        <v>0</v>
      </c>
      <c r="S368" s="263">
        <f t="shared" si="3346"/>
        <v>0</v>
      </c>
      <c r="T368" s="474">
        <v>0</v>
      </c>
      <c r="U368" s="263">
        <f t="shared" si="3347"/>
        <v>0</v>
      </c>
      <c r="V368" s="474">
        <v>0</v>
      </c>
      <c r="W368" s="263">
        <f t="shared" si="3348"/>
        <v>0</v>
      </c>
      <c r="X368" s="474">
        <v>0</v>
      </c>
      <c r="Y368" s="263">
        <f t="shared" si="3349"/>
        <v>0</v>
      </c>
      <c r="Z368" s="474">
        <v>0</v>
      </c>
      <c r="AA368" s="263">
        <f t="shared" si="3350"/>
        <v>0</v>
      </c>
      <c r="AB368" s="474"/>
      <c r="AC368" s="263">
        <f t="shared" si="3351"/>
        <v>0</v>
      </c>
      <c r="AD368" s="474"/>
      <c r="AE368" s="263">
        <f t="shared" si="3352"/>
        <v>0</v>
      </c>
      <c r="AF368" s="474"/>
      <c r="AG368" s="263">
        <f t="shared" si="3353"/>
        <v>0</v>
      </c>
      <c r="AH368" s="474"/>
      <c r="AI368" s="263">
        <f t="shared" si="3354"/>
        <v>0</v>
      </c>
      <c r="AJ368" s="474">
        <v>0</v>
      </c>
      <c r="AK368" s="263">
        <f t="shared" si="3355"/>
        <v>0</v>
      </c>
      <c r="AL368" s="474">
        <v>0</v>
      </c>
      <c r="AM368" s="263">
        <f t="shared" si="3356"/>
        <v>0</v>
      </c>
      <c r="AN368" s="474">
        <v>0</v>
      </c>
      <c r="AO368" s="263">
        <f t="shared" si="3357"/>
        <v>0</v>
      </c>
      <c r="AP368" s="474">
        <v>0</v>
      </c>
      <c r="AQ368" s="263">
        <f t="shared" si="3358"/>
        <v>0</v>
      </c>
      <c r="AR368" s="474">
        <v>0</v>
      </c>
      <c r="AS368" s="263">
        <f t="shared" si="3359"/>
        <v>0</v>
      </c>
      <c r="AT368" s="474">
        <v>0</v>
      </c>
      <c r="AU368" s="263">
        <f t="shared" si="3360"/>
        <v>0</v>
      </c>
      <c r="AV368" s="474">
        <v>0</v>
      </c>
      <c r="AW368" s="263">
        <f t="shared" si="3361"/>
        <v>0</v>
      </c>
      <c r="AX368" s="474">
        <v>0</v>
      </c>
      <c r="AY368" s="263">
        <f t="shared" si="3362"/>
        <v>0</v>
      </c>
      <c r="AZ368" s="474">
        <v>0</v>
      </c>
      <c r="BA368" s="263">
        <f t="shared" si="3363"/>
        <v>0</v>
      </c>
      <c r="BB368" s="474">
        <v>0</v>
      </c>
      <c r="BC368" s="263">
        <f t="shared" si="3364"/>
        <v>0</v>
      </c>
      <c r="BD368" s="474">
        <v>0</v>
      </c>
      <c r="BE368" s="263">
        <f t="shared" si="3365"/>
        <v>0</v>
      </c>
      <c r="BF368" s="474">
        <v>0</v>
      </c>
      <c r="BG368" s="263">
        <f t="shared" si="3366"/>
        <v>0</v>
      </c>
      <c r="BH368" s="474">
        <v>0</v>
      </c>
      <c r="BI368" s="263">
        <f t="shared" si="3367"/>
        <v>0</v>
      </c>
      <c r="BJ368" s="474">
        <v>0</v>
      </c>
      <c r="BK368" s="263">
        <f t="shared" si="3368"/>
        <v>0</v>
      </c>
      <c r="BL368" s="474">
        <v>0</v>
      </c>
      <c r="BM368" s="263">
        <f t="shared" si="3369"/>
        <v>0</v>
      </c>
      <c r="BN368" s="474">
        <v>0</v>
      </c>
      <c r="BO368" s="263">
        <f t="shared" si="3370"/>
        <v>0</v>
      </c>
      <c r="BP368" s="474">
        <v>0</v>
      </c>
      <c r="BQ368" s="476">
        <f t="shared" si="3371"/>
        <v>0</v>
      </c>
      <c r="BR368" s="295">
        <f t="shared" si="3003"/>
        <v>0</v>
      </c>
    </row>
    <row r="369" spans="2:70" ht="18" hidden="1" customHeight="1" outlineLevel="2" thickTop="1" thickBot="1">
      <c r="B369" s="208" t="s">
        <v>766</v>
      </c>
      <c r="C369" s="260" t="str">
        <f>IF(VLOOKUP(B369,'Orçamento Detalhado'!$A$11:$I$529,4,)="","",(VLOOKUP(B369,'Orçamento Detalhado'!$A$11:$I$529,4,)))</f>
        <v/>
      </c>
      <c r="D369" s="261" t="str">
        <f>IF(B369="","",VLOOKUP($B369,'Orçamento Detalhado'!$A$11:$J$529,10,))</f>
        <v/>
      </c>
      <c r="E369" s="262">
        <f t="shared" si="3004"/>
        <v>0</v>
      </c>
      <c r="F369" s="478">
        <v>365</v>
      </c>
      <c r="G369" s="263">
        <f t="shared" si="3340"/>
        <v>0</v>
      </c>
      <c r="H369" s="264"/>
      <c r="I369" s="263">
        <f t="shared" si="3341"/>
        <v>0</v>
      </c>
      <c r="J369" s="474"/>
      <c r="K369" s="263">
        <f t="shared" si="3342"/>
        <v>0</v>
      </c>
      <c r="L369" s="474">
        <v>0</v>
      </c>
      <c r="M369" s="263">
        <f t="shared" si="3343"/>
        <v>0</v>
      </c>
      <c r="N369" s="474">
        <v>0</v>
      </c>
      <c r="O369" s="263">
        <f t="shared" si="3344"/>
        <v>0</v>
      </c>
      <c r="P369" s="474">
        <v>0</v>
      </c>
      <c r="Q369" s="263">
        <f t="shared" si="3345"/>
        <v>0</v>
      </c>
      <c r="R369" s="474">
        <v>0</v>
      </c>
      <c r="S369" s="263">
        <f t="shared" si="3346"/>
        <v>0</v>
      </c>
      <c r="T369" s="474">
        <v>0</v>
      </c>
      <c r="U369" s="263">
        <f t="shared" si="3347"/>
        <v>0</v>
      </c>
      <c r="V369" s="474">
        <v>0</v>
      </c>
      <c r="W369" s="263">
        <f t="shared" si="3348"/>
        <v>0</v>
      </c>
      <c r="X369" s="474">
        <v>0</v>
      </c>
      <c r="Y369" s="263">
        <f t="shared" si="3349"/>
        <v>0</v>
      </c>
      <c r="Z369" s="474">
        <v>0</v>
      </c>
      <c r="AA369" s="263">
        <f t="shared" si="3350"/>
        <v>0</v>
      </c>
      <c r="AB369" s="474"/>
      <c r="AC369" s="263">
        <f t="shared" si="3351"/>
        <v>0</v>
      </c>
      <c r="AD369" s="474"/>
      <c r="AE369" s="263">
        <f t="shared" si="3352"/>
        <v>0</v>
      </c>
      <c r="AF369" s="474"/>
      <c r="AG369" s="263">
        <f t="shared" si="3353"/>
        <v>0</v>
      </c>
      <c r="AH369" s="474"/>
      <c r="AI369" s="263">
        <f t="shared" si="3354"/>
        <v>0</v>
      </c>
      <c r="AJ369" s="474">
        <v>0</v>
      </c>
      <c r="AK369" s="263">
        <f t="shared" si="3355"/>
        <v>0</v>
      </c>
      <c r="AL369" s="474">
        <v>0</v>
      </c>
      <c r="AM369" s="263">
        <f t="shared" si="3356"/>
        <v>0</v>
      </c>
      <c r="AN369" s="474">
        <v>0</v>
      </c>
      <c r="AO369" s="263">
        <f t="shared" si="3357"/>
        <v>0</v>
      </c>
      <c r="AP369" s="474">
        <v>0</v>
      </c>
      <c r="AQ369" s="263">
        <f t="shared" si="3358"/>
        <v>0</v>
      </c>
      <c r="AR369" s="474">
        <v>0</v>
      </c>
      <c r="AS369" s="263">
        <f t="shared" si="3359"/>
        <v>0</v>
      </c>
      <c r="AT369" s="474">
        <v>0</v>
      </c>
      <c r="AU369" s="263">
        <f t="shared" si="3360"/>
        <v>0</v>
      </c>
      <c r="AV369" s="474">
        <v>0</v>
      </c>
      <c r="AW369" s="263">
        <f t="shared" si="3361"/>
        <v>0</v>
      </c>
      <c r="AX369" s="474">
        <v>0</v>
      </c>
      <c r="AY369" s="263">
        <f t="shared" si="3362"/>
        <v>0</v>
      </c>
      <c r="AZ369" s="474">
        <v>0</v>
      </c>
      <c r="BA369" s="263">
        <f t="shared" si="3363"/>
        <v>0</v>
      </c>
      <c r="BB369" s="474">
        <v>0</v>
      </c>
      <c r="BC369" s="263">
        <f t="shared" si="3364"/>
        <v>0</v>
      </c>
      <c r="BD369" s="474">
        <v>0</v>
      </c>
      <c r="BE369" s="263">
        <f t="shared" si="3365"/>
        <v>0</v>
      </c>
      <c r="BF369" s="474">
        <v>0</v>
      </c>
      <c r="BG369" s="263">
        <f t="shared" si="3366"/>
        <v>0</v>
      </c>
      <c r="BH369" s="474">
        <v>0</v>
      </c>
      <c r="BI369" s="263">
        <f t="shared" si="3367"/>
        <v>0</v>
      </c>
      <c r="BJ369" s="474">
        <v>0</v>
      </c>
      <c r="BK369" s="263">
        <f t="shared" si="3368"/>
        <v>0</v>
      </c>
      <c r="BL369" s="474">
        <v>0</v>
      </c>
      <c r="BM369" s="263">
        <f t="shared" si="3369"/>
        <v>0</v>
      </c>
      <c r="BN369" s="474">
        <v>0</v>
      </c>
      <c r="BO369" s="263">
        <f t="shared" si="3370"/>
        <v>0</v>
      </c>
      <c r="BP369" s="474">
        <v>0</v>
      </c>
      <c r="BQ369" s="476">
        <f t="shared" si="3371"/>
        <v>0</v>
      </c>
      <c r="BR369" s="295">
        <f t="shared" si="3003"/>
        <v>0</v>
      </c>
    </row>
    <row r="370" spans="2:70" ht="18" hidden="1" customHeight="1" outlineLevel="2" thickTop="1" thickBot="1">
      <c r="B370" s="208" t="s">
        <v>767</v>
      </c>
      <c r="C370" s="260" t="str">
        <f>IF(VLOOKUP(B370,'Orçamento Detalhado'!$A$11:$I$529,4,)="","",(VLOOKUP(B370,'Orçamento Detalhado'!$A$11:$I$529,4,)))</f>
        <v/>
      </c>
      <c r="D370" s="261" t="str">
        <f>IF(B370="","",VLOOKUP($B370,'Orçamento Detalhado'!$A$11:$J$529,10,))</f>
        <v/>
      </c>
      <c r="E370" s="262">
        <f t="shared" si="3004"/>
        <v>0</v>
      </c>
      <c r="F370" s="478">
        <v>366</v>
      </c>
      <c r="G370" s="263">
        <f t="shared" ref="G370:G371" si="3372">IFERROR($D370*H370,0)</f>
        <v>0</v>
      </c>
      <c r="H370" s="264"/>
      <c r="I370" s="263">
        <f t="shared" ref="I370:I371" si="3373">IFERROR($D370*J370,0)</f>
        <v>0</v>
      </c>
      <c r="J370" s="474"/>
      <c r="K370" s="263">
        <f t="shared" ref="K370:K371" si="3374">IFERROR($D370*L370,0)</f>
        <v>0</v>
      </c>
      <c r="L370" s="474">
        <v>0</v>
      </c>
      <c r="M370" s="263">
        <f t="shared" ref="M370:M371" si="3375">IFERROR($D370*N370,0)</f>
        <v>0</v>
      </c>
      <c r="N370" s="474">
        <v>0</v>
      </c>
      <c r="O370" s="263">
        <f t="shared" ref="O370:O371" si="3376">IFERROR($D370*P370,0)</f>
        <v>0</v>
      </c>
      <c r="P370" s="474">
        <v>0</v>
      </c>
      <c r="Q370" s="263">
        <f t="shared" ref="Q370:Q371" si="3377">IFERROR($D370*R370,0)</f>
        <v>0</v>
      </c>
      <c r="R370" s="474">
        <v>0</v>
      </c>
      <c r="S370" s="263">
        <f t="shared" ref="S370:S371" si="3378">IFERROR($D370*T370,0)</f>
        <v>0</v>
      </c>
      <c r="T370" s="474">
        <v>0</v>
      </c>
      <c r="U370" s="263">
        <f t="shared" ref="U370:U371" si="3379">IFERROR($D370*V370,0)</f>
        <v>0</v>
      </c>
      <c r="V370" s="474">
        <v>0</v>
      </c>
      <c r="W370" s="263">
        <f t="shared" ref="W370:W371" si="3380">IFERROR($D370*X370,0)</f>
        <v>0</v>
      </c>
      <c r="X370" s="474">
        <v>0</v>
      </c>
      <c r="Y370" s="263">
        <f t="shared" ref="Y370:Y371" si="3381">IFERROR($D370*Z370,0)</f>
        <v>0</v>
      </c>
      <c r="Z370" s="474">
        <v>0</v>
      </c>
      <c r="AA370" s="263">
        <f t="shared" ref="AA370:AA371" si="3382">IFERROR($D370*AB370,0)</f>
        <v>0</v>
      </c>
      <c r="AB370" s="474"/>
      <c r="AC370" s="263">
        <f t="shared" ref="AC370:AC371" si="3383">IFERROR($D370*AD370,0)</f>
        <v>0</v>
      </c>
      <c r="AD370" s="474"/>
      <c r="AE370" s="263">
        <f t="shared" ref="AE370:AE371" si="3384">IFERROR($D370*AF370,0)</f>
        <v>0</v>
      </c>
      <c r="AF370" s="474"/>
      <c r="AG370" s="263">
        <f t="shared" ref="AG370:AG371" si="3385">IFERROR($D370*AH370,0)</f>
        <v>0</v>
      </c>
      <c r="AH370" s="474"/>
      <c r="AI370" s="263">
        <f t="shared" ref="AI370:AI371" si="3386">IFERROR($D370*AJ370,0)</f>
        <v>0</v>
      </c>
      <c r="AJ370" s="474">
        <v>0</v>
      </c>
      <c r="AK370" s="263">
        <f t="shared" ref="AK370:AK371" si="3387">IFERROR($D370*AL370,0)</f>
        <v>0</v>
      </c>
      <c r="AL370" s="474">
        <v>0</v>
      </c>
      <c r="AM370" s="263">
        <f t="shared" ref="AM370:AM371" si="3388">IFERROR($D370*AN370,0)</f>
        <v>0</v>
      </c>
      <c r="AN370" s="474">
        <v>0</v>
      </c>
      <c r="AO370" s="263">
        <f t="shared" ref="AO370:AO371" si="3389">IFERROR($D370*AP370,0)</f>
        <v>0</v>
      </c>
      <c r="AP370" s="474">
        <v>0</v>
      </c>
      <c r="AQ370" s="263">
        <f t="shared" ref="AQ370:AQ371" si="3390">IFERROR($D370*AR370,0)</f>
        <v>0</v>
      </c>
      <c r="AR370" s="474">
        <v>0</v>
      </c>
      <c r="AS370" s="263">
        <f t="shared" ref="AS370:AS371" si="3391">IFERROR($D370*AT370,0)</f>
        <v>0</v>
      </c>
      <c r="AT370" s="474">
        <v>0</v>
      </c>
      <c r="AU370" s="263">
        <f t="shared" ref="AU370:AU371" si="3392">IFERROR($D370*AV370,0)</f>
        <v>0</v>
      </c>
      <c r="AV370" s="474">
        <v>0</v>
      </c>
      <c r="AW370" s="263">
        <f t="shared" ref="AW370:AW371" si="3393">IFERROR($D370*AX370,0)</f>
        <v>0</v>
      </c>
      <c r="AX370" s="474">
        <v>0</v>
      </c>
      <c r="AY370" s="263">
        <f t="shared" ref="AY370:AY371" si="3394">IFERROR($D370*AZ370,0)</f>
        <v>0</v>
      </c>
      <c r="AZ370" s="474">
        <v>0</v>
      </c>
      <c r="BA370" s="263">
        <f t="shared" ref="BA370:BA371" si="3395">IFERROR($D370*BB370,0)</f>
        <v>0</v>
      </c>
      <c r="BB370" s="474">
        <v>0</v>
      </c>
      <c r="BC370" s="263">
        <f t="shared" ref="BC370:BC371" si="3396">IFERROR($D370*BD370,0)</f>
        <v>0</v>
      </c>
      <c r="BD370" s="474">
        <v>0</v>
      </c>
      <c r="BE370" s="263">
        <f t="shared" ref="BE370:BE371" si="3397">IFERROR($D370*BF370,0)</f>
        <v>0</v>
      </c>
      <c r="BF370" s="474">
        <v>0</v>
      </c>
      <c r="BG370" s="263">
        <f t="shared" ref="BG370:BG371" si="3398">IFERROR($D370*BH370,0)</f>
        <v>0</v>
      </c>
      <c r="BH370" s="474">
        <v>0</v>
      </c>
      <c r="BI370" s="263">
        <f t="shared" ref="BI370:BI371" si="3399">IFERROR($D370*BJ370,0)</f>
        <v>0</v>
      </c>
      <c r="BJ370" s="474">
        <v>0</v>
      </c>
      <c r="BK370" s="263">
        <f t="shared" ref="BK370:BK371" si="3400">IFERROR($D370*BL370,0)</f>
        <v>0</v>
      </c>
      <c r="BL370" s="474">
        <v>0</v>
      </c>
      <c r="BM370" s="263">
        <f t="shared" ref="BM370:BM371" si="3401">IFERROR($D370*BN370,0)</f>
        <v>0</v>
      </c>
      <c r="BN370" s="474">
        <v>0</v>
      </c>
      <c r="BO370" s="263">
        <f t="shared" ref="BO370:BO371" si="3402">IFERROR($D370*BP370,0)</f>
        <v>0</v>
      </c>
      <c r="BP370" s="474">
        <v>0</v>
      </c>
      <c r="BQ370" s="476">
        <f t="shared" ref="BQ370:BQ371" si="3403">SUM(BN370,BL370,BJ370,BH370,BF370,BD370,BB370,AZ370,AX370,AV370,AT370,AR370,AP370,AN370,AL370,AJ370,AH370,AF370,AD370,AB370,Z370,X370,V370,T370,R370,P370,N370,L370,J370,H370,BP370)</f>
        <v>0</v>
      </c>
      <c r="BR370" s="295">
        <f t="shared" si="3003"/>
        <v>0</v>
      </c>
    </row>
    <row r="371" spans="2:70" ht="18" hidden="1" customHeight="1" outlineLevel="2" thickTop="1" thickBot="1">
      <c r="B371" s="208" t="s">
        <v>768</v>
      </c>
      <c r="C371" s="260" t="str">
        <f>IF(VLOOKUP(B371,'Orçamento Detalhado'!$A$11:$I$529,4,)="","",(VLOOKUP(B371,'Orçamento Detalhado'!$A$11:$I$529,4,)))</f>
        <v/>
      </c>
      <c r="D371" s="261" t="str">
        <f>IF(B371="","",VLOOKUP($B371,'Orçamento Detalhado'!$A$11:$J$529,10,))</f>
        <v/>
      </c>
      <c r="E371" s="262">
        <f t="shared" ref="E371:E402" si="3404">IFERROR(D371/$D$524,0)</f>
        <v>0</v>
      </c>
      <c r="F371" s="478">
        <v>367</v>
      </c>
      <c r="G371" s="263">
        <f t="shared" si="3372"/>
        <v>0</v>
      </c>
      <c r="H371" s="264"/>
      <c r="I371" s="263">
        <f t="shared" si="3373"/>
        <v>0</v>
      </c>
      <c r="J371" s="474"/>
      <c r="K371" s="263">
        <f t="shared" si="3374"/>
        <v>0</v>
      </c>
      <c r="L371" s="474">
        <v>0</v>
      </c>
      <c r="M371" s="263">
        <f t="shared" si="3375"/>
        <v>0</v>
      </c>
      <c r="N371" s="474">
        <v>0</v>
      </c>
      <c r="O371" s="263">
        <f t="shared" si="3376"/>
        <v>0</v>
      </c>
      <c r="P371" s="474">
        <v>0</v>
      </c>
      <c r="Q371" s="263">
        <f t="shared" si="3377"/>
        <v>0</v>
      </c>
      <c r="R371" s="474">
        <v>0</v>
      </c>
      <c r="S371" s="263">
        <f t="shared" si="3378"/>
        <v>0</v>
      </c>
      <c r="T371" s="474">
        <v>0</v>
      </c>
      <c r="U371" s="263">
        <f t="shared" si="3379"/>
        <v>0</v>
      </c>
      <c r="V371" s="474">
        <v>0</v>
      </c>
      <c r="W371" s="263">
        <f t="shared" si="3380"/>
        <v>0</v>
      </c>
      <c r="X371" s="474">
        <v>0</v>
      </c>
      <c r="Y371" s="263">
        <f t="shared" si="3381"/>
        <v>0</v>
      </c>
      <c r="Z371" s="474">
        <v>0</v>
      </c>
      <c r="AA371" s="263">
        <f t="shared" si="3382"/>
        <v>0</v>
      </c>
      <c r="AB371" s="474"/>
      <c r="AC371" s="263">
        <f t="shared" si="3383"/>
        <v>0</v>
      </c>
      <c r="AD371" s="474"/>
      <c r="AE371" s="263">
        <f t="shared" si="3384"/>
        <v>0</v>
      </c>
      <c r="AF371" s="474"/>
      <c r="AG371" s="263">
        <f t="shared" si="3385"/>
        <v>0</v>
      </c>
      <c r="AH371" s="474"/>
      <c r="AI371" s="263">
        <f t="shared" si="3386"/>
        <v>0</v>
      </c>
      <c r="AJ371" s="474">
        <v>0</v>
      </c>
      <c r="AK371" s="263">
        <f t="shared" si="3387"/>
        <v>0</v>
      </c>
      <c r="AL371" s="474">
        <v>0</v>
      </c>
      <c r="AM371" s="263">
        <f t="shared" si="3388"/>
        <v>0</v>
      </c>
      <c r="AN371" s="474">
        <v>0</v>
      </c>
      <c r="AO371" s="263">
        <f t="shared" si="3389"/>
        <v>0</v>
      </c>
      <c r="AP371" s="474">
        <v>0</v>
      </c>
      <c r="AQ371" s="263">
        <f t="shared" si="3390"/>
        <v>0</v>
      </c>
      <c r="AR371" s="474">
        <v>0</v>
      </c>
      <c r="AS371" s="263">
        <f t="shared" si="3391"/>
        <v>0</v>
      </c>
      <c r="AT371" s="474">
        <v>0</v>
      </c>
      <c r="AU371" s="263">
        <f t="shared" si="3392"/>
        <v>0</v>
      </c>
      <c r="AV371" s="474">
        <v>0</v>
      </c>
      <c r="AW371" s="263">
        <f t="shared" si="3393"/>
        <v>0</v>
      </c>
      <c r="AX371" s="474">
        <v>0</v>
      </c>
      <c r="AY371" s="263">
        <f t="shared" si="3394"/>
        <v>0</v>
      </c>
      <c r="AZ371" s="474">
        <v>0</v>
      </c>
      <c r="BA371" s="263">
        <f t="shared" si="3395"/>
        <v>0</v>
      </c>
      <c r="BB371" s="474">
        <v>0</v>
      </c>
      <c r="BC371" s="263">
        <f t="shared" si="3396"/>
        <v>0</v>
      </c>
      <c r="BD371" s="474">
        <v>0</v>
      </c>
      <c r="BE371" s="263">
        <f t="shared" si="3397"/>
        <v>0</v>
      </c>
      <c r="BF371" s="474">
        <v>0</v>
      </c>
      <c r="BG371" s="263">
        <f t="shared" si="3398"/>
        <v>0</v>
      </c>
      <c r="BH371" s="474">
        <v>0</v>
      </c>
      <c r="BI371" s="263">
        <f t="shared" si="3399"/>
        <v>0</v>
      </c>
      <c r="BJ371" s="474">
        <v>0</v>
      </c>
      <c r="BK371" s="263">
        <f t="shared" si="3400"/>
        <v>0</v>
      </c>
      <c r="BL371" s="474">
        <v>0</v>
      </c>
      <c r="BM371" s="263">
        <f t="shared" si="3401"/>
        <v>0</v>
      </c>
      <c r="BN371" s="474">
        <v>0</v>
      </c>
      <c r="BO371" s="263">
        <f t="shared" si="3402"/>
        <v>0</v>
      </c>
      <c r="BP371" s="474">
        <v>0</v>
      </c>
      <c r="BQ371" s="476">
        <f t="shared" si="3403"/>
        <v>0</v>
      </c>
      <c r="BR371" s="295">
        <f t="shared" si="3003"/>
        <v>0</v>
      </c>
    </row>
    <row r="372" spans="2:70" ht="18" hidden="1" customHeight="1" outlineLevel="2" thickTop="1" thickBot="1">
      <c r="B372" s="208" t="s">
        <v>769</v>
      </c>
      <c r="C372" s="260" t="str">
        <f>IF(VLOOKUP(B372,'Orçamento Detalhado'!$A$11:$I$529,4,)="","",(VLOOKUP(B372,'Orçamento Detalhado'!$A$11:$I$529,4,)))</f>
        <v/>
      </c>
      <c r="D372" s="261" t="str">
        <f>IF(B372="","",VLOOKUP($B372,'Orçamento Detalhado'!$A$11:$J$529,10,))</f>
        <v/>
      </c>
      <c r="E372" s="262">
        <f t="shared" si="3404"/>
        <v>0</v>
      </c>
      <c r="F372" s="478">
        <v>368</v>
      </c>
      <c r="G372" s="263">
        <f t="shared" ref="G372" si="3405">IFERROR($D372*H372,0)</f>
        <v>0</v>
      </c>
      <c r="H372" s="264"/>
      <c r="I372" s="263">
        <f t="shared" ref="I372" si="3406">IFERROR($D372*J372,0)</f>
        <v>0</v>
      </c>
      <c r="J372" s="474"/>
      <c r="K372" s="263">
        <f t="shared" ref="K372" si="3407">IFERROR($D372*L372,0)</f>
        <v>0</v>
      </c>
      <c r="L372" s="474">
        <v>0</v>
      </c>
      <c r="M372" s="263">
        <f t="shared" ref="M372" si="3408">IFERROR($D372*N372,0)</f>
        <v>0</v>
      </c>
      <c r="N372" s="474">
        <v>0</v>
      </c>
      <c r="O372" s="263">
        <f t="shared" ref="O372" si="3409">IFERROR($D372*P372,0)</f>
        <v>0</v>
      </c>
      <c r="P372" s="474">
        <v>0</v>
      </c>
      <c r="Q372" s="263">
        <f t="shared" ref="Q372" si="3410">IFERROR($D372*R372,0)</f>
        <v>0</v>
      </c>
      <c r="R372" s="474">
        <v>0</v>
      </c>
      <c r="S372" s="263">
        <f t="shared" ref="S372" si="3411">IFERROR($D372*T372,0)</f>
        <v>0</v>
      </c>
      <c r="T372" s="474">
        <v>0</v>
      </c>
      <c r="U372" s="263">
        <f t="shared" ref="U372" si="3412">IFERROR($D372*V372,0)</f>
        <v>0</v>
      </c>
      <c r="V372" s="474">
        <v>0</v>
      </c>
      <c r="W372" s="263">
        <f t="shared" ref="W372" si="3413">IFERROR($D372*X372,0)</f>
        <v>0</v>
      </c>
      <c r="X372" s="474">
        <v>0</v>
      </c>
      <c r="Y372" s="263">
        <f t="shared" ref="Y372" si="3414">IFERROR($D372*Z372,0)</f>
        <v>0</v>
      </c>
      <c r="Z372" s="474">
        <v>0</v>
      </c>
      <c r="AA372" s="263">
        <f t="shared" ref="AA372" si="3415">IFERROR($D372*AB372,0)</f>
        <v>0</v>
      </c>
      <c r="AB372" s="474"/>
      <c r="AC372" s="263">
        <f t="shared" ref="AC372" si="3416">IFERROR($D372*AD372,0)</f>
        <v>0</v>
      </c>
      <c r="AD372" s="474"/>
      <c r="AE372" s="263">
        <f t="shared" ref="AE372" si="3417">IFERROR($D372*AF372,0)</f>
        <v>0</v>
      </c>
      <c r="AF372" s="474"/>
      <c r="AG372" s="263">
        <f t="shared" ref="AG372" si="3418">IFERROR($D372*AH372,0)</f>
        <v>0</v>
      </c>
      <c r="AH372" s="474"/>
      <c r="AI372" s="263">
        <f t="shared" ref="AI372" si="3419">IFERROR($D372*AJ372,0)</f>
        <v>0</v>
      </c>
      <c r="AJ372" s="474">
        <v>0</v>
      </c>
      <c r="AK372" s="263">
        <f t="shared" ref="AK372" si="3420">IFERROR($D372*AL372,0)</f>
        <v>0</v>
      </c>
      <c r="AL372" s="474">
        <v>0</v>
      </c>
      <c r="AM372" s="263">
        <f t="shared" ref="AM372" si="3421">IFERROR($D372*AN372,0)</f>
        <v>0</v>
      </c>
      <c r="AN372" s="474">
        <v>0</v>
      </c>
      <c r="AO372" s="263">
        <f t="shared" ref="AO372" si="3422">IFERROR($D372*AP372,0)</f>
        <v>0</v>
      </c>
      <c r="AP372" s="474">
        <v>0</v>
      </c>
      <c r="AQ372" s="263">
        <f t="shared" ref="AQ372" si="3423">IFERROR($D372*AR372,0)</f>
        <v>0</v>
      </c>
      <c r="AR372" s="474">
        <v>0</v>
      </c>
      <c r="AS372" s="263">
        <f t="shared" ref="AS372" si="3424">IFERROR($D372*AT372,0)</f>
        <v>0</v>
      </c>
      <c r="AT372" s="474">
        <v>0</v>
      </c>
      <c r="AU372" s="263">
        <f t="shared" ref="AU372" si="3425">IFERROR($D372*AV372,0)</f>
        <v>0</v>
      </c>
      <c r="AV372" s="474">
        <v>0</v>
      </c>
      <c r="AW372" s="263">
        <f t="shared" ref="AW372" si="3426">IFERROR($D372*AX372,0)</f>
        <v>0</v>
      </c>
      <c r="AX372" s="474">
        <v>0</v>
      </c>
      <c r="AY372" s="263">
        <f t="shared" ref="AY372" si="3427">IFERROR($D372*AZ372,0)</f>
        <v>0</v>
      </c>
      <c r="AZ372" s="474">
        <v>0</v>
      </c>
      <c r="BA372" s="263">
        <f t="shared" ref="BA372" si="3428">IFERROR($D372*BB372,0)</f>
        <v>0</v>
      </c>
      <c r="BB372" s="474">
        <v>0</v>
      </c>
      <c r="BC372" s="263">
        <f t="shared" ref="BC372" si="3429">IFERROR($D372*BD372,0)</f>
        <v>0</v>
      </c>
      <c r="BD372" s="474">
        <v>0</v>
      </c>
      <c r="BE372" s="263">
        <f t="shared" ref="BE372" si="3430">IFERROR($D372*BF372,0)</f>
        <v>0</v>
      </c>
      <c r="BF372" s="474">
        <v>0</v>
      </c>
      <c r="BG372" s="263">
        <f t="shared" ref="BG372" si="3431">IFERROR($D372*BH372,0)</f>
        <v>0</v>
      </c>
      <c r="BH372" s="474">
        <v>0</v>
      </c>
      <c r="BI372" s="263">
        <f t="shared" ref="BI372" si="3432">IFERROR($D372*BJ372,0)</f>
        <v>0</v>
      </c>
      <c r="BJ372" s="474">
        <v>0</v>
      </c>
      <c r="BK372" s="263">
        <f t="shared" ref="BK372" si="3433">IFERROR($D372*BL372,0)</f>
        <v>0</v>
      </c>
      <c r="BL372" s="474">
        <v>0</v>
      </c>
      <c r="BM372" s="263">
        <f t="shared" ref="BM372" si="3434">IFERROR($D372*BN372,0)</f>
        <v>0</v>
      </c>
      <c r="BN372" s="474">
        <v>0</v>
      </c>
      <c r="BO372" s="263">
        <f t="shared" ref="BO372" si="3435">IFERROR($D372*BP372,0)</f>
        <v>0</v>
      </c>
      <c r="BP372" s="474">
        <v>0</v>
      </c>
      <c r="BQ372" s="476">
        <f t="shared" ref="BQ372" si="3436">SUM(BN372,BL372,BJ372,BH372,BF372,BD372,BB372,AZ372,AX372,AV372,AT372,AR372,AP372,AN372,AL372,AJ372,AH372,AF372,AD372,AB372,Z372,X372,V372,T372,R372,P372,N372,L372,J372,H372,BP372)</f>
        <v>0</v>
      </c>
      <c r="BR372" s="295">
        <f t="shared" si="3003"/>
        <v>0</v>
      </c>
    </row>
    <row r="373" spans="2:70" ht="18" hidden="1" customHeight="1" outlineLevel="1" thickTop="1" thickBot="1">
      <c r="B373" s="246" t="s">
        <v>134</v>
      </c>
      <c r="C373" s="266" t="str">
        <f>IF(B373="","",VLOOKUP(B373,'Orçamento Detalhado'!$A$11:$I$529,4,))</f>
        <v>SISTEMA DE INCEDIO</v>
      </c>
      <c r="D373" s="249">
        <f>SUM(D374:D383)</f>
        <v>0</v>
      </c>
      <c r="E373" s="250">
        <f t="shared" si="3404"/>
        <v>0</v>
      </c>
      <c r="F373" s="478">
        <v>369</v>
      </c>
      <c r="G373" s="249">
        <f>SUM(G374:G383)</f>
        <v>0</v>
      </c>
      <c r="H373" s="252">
        <f t="shared" ref="H373" si="3437">IFERROR(G373/$D373,0)</f>
        <v>0</v>
      </c>
      <c r="I373" s="249">
        <f>SUM(I374:I383)</f>
        <v>0</v>
      </c>
      <c r="J373" s="473">
        <f t="shared" ref="J373" si="3438">IFERROR(I373/$D373,0)</f>
        <v>0</v>
      </c>
      <c r="K373" s="249">
        <f t="shared" ref="K373" si="3439">SUM(K374:K383)</f>
        <v>0</v>
      </c>
      <c r="L373" s="473">
        <f t="shared" ref="L373" si="3440">IFERROR(K373/$D373,0)</f>
        <v>0</v>
      </c>
      <c r="M373" s="249">
        <f t="shared" ref="M373" si="3441">SUM(M374:M383)</f>
        <v>0</v>
      </c>
      <c r="N373" s="473">
        <f t="shared" ref="N373" si="3442">IFERROR(M373/$D373,0)</f>
        <v>0</v>
      </c>
      <c r="O373" s="249">
        <f t="shared" ref="O373" si="3443">SUM(O374:O383)</f>
        <v>0</v>
      </c>
      <c r="P373" s="473">
        <f t="shared" ref="P373" si="3444">IFERROR(O373/$D373,0)</f>
        <v>0</v>
      </c>
      <c r="Q373" s="249">
        <f t="shared" ref="Q373" si="3445">SUM(Q374:Q383)</f>
        <v>0</v>
      </c>
      <c r="R373" s="473">
        <f t="shared" ref="R373" si="3446">IFERROR(Q373/$D373,0)</f>
        <v>0</v>
      </c>
      <c r="S373" s="249">
        <f t="shared" ref="S373" si="3447">SUM(S374:S383)</f>
        <v>0</v>
      </c>
      <c r="T373" s="473">
        <f t="shared" ref="T373" si="3448">IFERROR(S373/$D373,0)</f>
        <v>0</v>
      </c>
      <c r="U373" s="249">
        <f t="shared" ref="U373" si="3449">SUM(U374:U383)</f>
        <v>0</v>
      </c>
      <c r="V373" s="473">
        <f t="shared" ref="V373" si="3450">IFERROR(U373/$D373,0)</f>
        <v>0</v>
      </c>
      <c r="W373" s="249">
        <f t="shared" ref="W373" si="3451">SUM(W374:W383)</f>
        <v>0</v>
      </c>
      <c r="X373" s="473">
        <f t="shared" ref="X373" si="3452">IFERROR(W373/$D373,0)</f>
        <v>0</v>
      </c>
      <c r="Y373" s="249">
        <f t="shared" ref="Y373" si="3453">SUM(Y374:Y383)</f>
        <v>0</v>
      </c>
      <c r="Z373" s="473">
        <f t="shared" ref="Z373" si="3454">IFERROR(Y373/$D373,0)</f>
        <v>0</v>
      </c>
      <c r="AA373" s="249">
        <f t="shared" ref="AA373" si="3455">SUM(AA374:AA383)</f>
        <v>0</v>
      </c>
      <c r="AB373" s="473">
        <f t="shared" ref="AB373" si="3456">IFERROR(AA373/$D373,0)</f>
        <v>0</v>
      </c>
      <c r="AC373" s="249">
        <f t="shared" ref="AC373" si="3457">SUM(AC374:AC383)</f>
        <v>0</v>
      </c>
      <c r="AD373" s="473">
        <f t="shared" ref="AD373" si="3458">IFERROR(AC373/$D373,0)</f>
        <v>0</v>
      </c>
      <c r="AE373" s="249">
        <f t="shared" ref="AE373" si="3459">SUM(AE374:AE383)</f>
        <v>0</v>
      </c>
      <c r="AF373" s="473">
        <f t="shared" ref="AF373" si="3460">IFERROR(AE373/$D373,0)</f>
        <v>0</v>
      </c>
      <c r="AG373" s="249">
        <f t="shared" ref="AG373" si="3461">SUM(AG374:AG383)</f>
        <v>0</v>
      </c>
      <c r="AH373" s="473">
        <f t="shared" ref="AH373" si="3462">IFERROR(AG373/$D373,0)</f>
        <v>0</v>
      </c>
      <c r="AI373" s="249">
        <f t="shared" ref="AI373" si="3463">SUM(AI374:AI383)</f>
        <v>0</v>
      </c>
      <c r="AJ373" s="473">
        <f t="shared" ref="AJ373" si="3464">IFERROR(AI373/$D373,0)</f>
        <v>0</v>
      </c>
      <c r="AK373" s="249">
        <f t="shared" ref="AK373" si="3465">SUM(AK374:AK383)</f>
        <v>0</v>
      </c>
      <c r="AL373" s="473">
        <f t="shared" ref="AL373" si="3466">IFERROR(AK373/$D373,0)</f>
        <v>0</v>
      </c>
      <c r="AM373" s="249">
        <f t="shared" ref="AM373" si="3467">SUM(AM374:AM383)</f>
        <v>0</v>
      </c>
      <c r="AN373" s="473">
        <f t="shared" ref="AN373" si="3468">IFERROR(AM373/$D373,0)</f>
        <v>0</v>
      </c>
      <c r="AO373" s="249">
        <f t="shared" ref="AO373" si="3469">SUM(AO374:AO383)</f>
        <v>0</v>
      </c>
      <c r="AP373" s="473">
        <f t="shared" ref="AP373" si="3470">IFERROR(AO373/$D373,0)</f>
        <v>0</v>
      </c>
      <c r="AQ373" s="249">
        <f t="shared" ref="AQ373" si="3471">SUM(AQ374:AQ383)</f>
        <v>0</v>
      </c>
      <c r="AR373" s="473">
        <f t="shared" ref="AR373" si="3472">IFERROR(AQ373/$D373,0)</f>
        <v>0</v>
      </c>
      <c r="AS373" s="249">
        <f t="shared" ref="AS373" si="3473">SUM(AS374:AS383)</f>
        <v>0</v>
      </c>
      <c r="AT373" s="473">
        <f t="shared" ref="AT373" si="3474">IFERROR(AS373/$D373,0)</f>
        <v>0</v>
      </c>
      <c r="AU373" s="249">
        <f t="shared" ref="AU373" si="3475">SUM(AU374:AU383)</f>
        <v>0</v>
      </c>
      <c r="AV373" s="473">
        <f t="shared" ref="AV373" si="3476">IFERROR(AU373/$D373,0)</f>
        <v>0</v>
      </c>
      <c r="AW373" s="249">
        <f t="shared" ref="AW373" si="3477">SUM(AW374:AW383)</f>
        <v>0</v>
      </c>
      <c r="AX373" s="473">
        <f t="shared" ref="AX373" si="3478">IFERROR(AW373/$D373,0)</f>
        <v>0</v>
      </c>
      <c r="AY373" s="249">
        <f t="shared" ref="AY373" si="3479">SUM(AY374:AY383)</f>
        <v>0</v>
      </c>
      <c r="AZ373" s="473">
        <f t="shared" ref="AZ373" si="3480">IFERROR(AY373/$D373,0)</f>
        <v>0</v>
      </c>
      <c r="BA373" s="249">
        <f t="shared" ref="BA373" si="3481">SUM(BA374:BA383)</f>
        <v>0</v>
      </c>
      <c r="BB373" s="473">
        <f t="shared" ref="BB373" si="3482">IFERROR(BA373/$D373,0)</f>
        <v>0</v>
      </c>
      <c r="BC373" s="249">
        <f t="shared" ref="BC373" si="3483">SUM(BC374:BC383)</f>
        <v>0</v>
      </c>
      <c r="BD373" s="473">
        <f t="shared" ref="BD373" si="3484">IFERROR(BC373/$D373,0)</f>
        <v>0</v>
      </c>
      <c r="BE373" s="249">
        <f t="shared" ref="BE373" si="3485">SUM(BE374:BE383)</f>
        <v>0</v>
      </c>
      <c r="BF373" s="473">
        <f t="shared" ref="BF373" si="3486">IFERROR(BE373/$D373,0)</f>
        <v>0</v>
      </c>
      <c r="BG373" s="249">
        <f t="shared" ref="BG373" si="3487">SUM(BG374:BG383)</f>
        <v>0</v>
      </c>
      <c r="BH373" s="473">
        <f t="shared" ref="BH373" si="3488">IFERROR(BG373/$D373,0)</f>
        <v>0</v>
      </c>
      <c r="BI373" s="249">
        <f t="shared" ref="BI373" si="3489">SUM(BI374:BI383)</f>
        <v>0</v>
      </c>
      <c r="BJ373" s="473">
        <f t="shared" ref="BJ373" si="3490">IFERROR(BI373/$D373,0)</f>
        <v>0</v>
      </c>
      <c r="BK373" s="249">
        <f t="shared" ref="BK373" si="3491">SUM(BK374:BK383)</f>
        <v>0</v>
      </c>
      <c r="BL373" s="473">
        <f t="shared" ref="BL373" si="3492">IFERROR(BK373/$D373,0)</f>
        <v>0</v>
      </c>
      <c r="BM373" s="249">
        <f t="shared" ref="BM373" si="3493">SUM(BM374:BM383)</f>
        <v>0</v>
      </c>
      <c r="BN373" s="473">
        <f t="shared" ref="BN373" si="3494">IFERROR(BM373/$D373,0)</f>
        <v>0</v>
      </c>
      <c r="BO373" s="249">
        <f>SUM(BO374:BO383)</f>
        <v>0</v>
      </c>
      <c r="BP373" s="473">
        <f t="shared" ref="BP373" si="3495">IFERROR(BO373/$D373,0)</f>
        <v>0</v>
      </c>
      <c r="BQ373" s="476">
        <f t="shared" si="3130"/>
        <v>0</v>
      </c>
      <c r="BR373" s="295">
        <f t="shared" si="3003"/>
        <v>0</v>
      </c>
    </row>
    <row r="374" spans="2:70" ht="18" hidden="1" customHeight="1" outlineLevel="2" thickTop="1" thickBot="1">
      <c r="B374" s="208" t="s">
        <v>771</v>
      </c>
      <c r="C374" s="260" t="str">
        <f>IF(VLOOKUP(B374,'Orçamento Detalhado'!$A$11:$I$529,4,)="","",(VLOOKUP(B374,'Orçamento Detalhado'!$A$11:$I$529,4,)))</f>
        <v>Rede de distribuição - incêndio</v>
      </c>
      <c r="D374" s="261" t="str">
        <f>IF(B374="","",VLOOKUP($B374,'Orçamento Detalhado'!$A$11:$J$529,10,))</f>
        <v/>
      </c>
      <c r="E374" s="262">
        <f t="shared" si="3404"/>
        <v>0</v>
      </c>
      <c r="F374" s="478">
        <v>370</v>
      </c>
      <c r="G374" s="263">
        <f t="shared" ref="G374:G380" si="3496">IFERROR($D374*H374,0)</f>
        <v>0</v>
      </c>
      <c r="H374" s="264"/>
      <c r="I374" s="263">
        <f t="shared" ref="I374:I380" si="3497">IFERROR($D374*J374,0)</f>
        <v>0</v>
      </c>
      <c r="J374" s="474"/>
      <c r="K374" s="263">
        <f t="shared" ref="K374:K380" si="3498">IFERROR($D374*L374,0)</f>
        <v>0</v>
      </c>
      <c r="L374" s="474">
        <v>0</v>
      </c>
      <c r="M374" s="263">
        <f t="shared" ref="M374:M380" si="3499">IFERROR($D374*N374,0)</f>
        <v>0</v>
      </c>
      <c r="N374" s="474">
        <v>0</v>
      </c>
      <c r="O374" s="263">
        <f t="shared" ref="O374:O380" si="3500">IFERROR($D374*P374,0)</f>
        <v>0</v>
      </c>
      <c r="P374" s="474">
        <v>0</v>
      </c>
      <c r="Q374" s="263">
        <f t="shared" ref="Q374:Q380" si="3501">IFERROR($D374*R374,0)</f>
        <v>0</v>
      </c>
      <c r="R374" s="474">
        <v>0</v>
      </c>
      <c r="S374" s="263">
        <f t="shared" ref="S374:S380" si="3502">IFERROR($D374*T374,0)</f>
        <v>0</v>
      </c>
      <c r="T374" s="474">
        <v>0</v>
      </c>
      <c r="U374" s="263">
        <f t="shared" ref="U374:U380" si="3503">IFERROR($D374*V374,0)</f>
        <v>0</v>
      </c>
      <c r="V374" s="474">
        <v>0</v>
      </c>
      <c r="W374" s="263">
        <f t="shared" ref="W374:W380" si="3504">IFERROR($D374*X374,0)</f>
        <v>0</v>
      </c>
      <c r="X374" s="474">
        <v>0</v>
      </c>
      <c r="Y374" s="263">
        <f t="shared" ref="Y374:Y380" si="3505">IFERROR($D374*Z374,0)</f>
        <v>0</v>
      </c>
      <c r="Z374" s="474">
        <v>0</v>
      </c>
      <c r="AA374" s="263">
        <f t="shared" ref="AA374:AA380" si="3506">IFERROR($D374*AB374,0)</f>
        <v>0</v>
      </c>
      <c r="AB374" s="474"/>
      <c r="AC374" s="263">
        <f t="shared" ref="AC374:AC380" si="3507">IFERROR($D374*AD374,0)</f>
        <v>0</v>
      </c>
      <c r="AD374" s="474"/>
      <c r="AE374" s="263">
        <f t="shared" ref="AE374:AE380" si="3508">IFERROR($D374*AF374,0)</f>
        <v>0</v>
      </c>
      <c r="AF374" s="474"/>
      <c r="AG374" s="263">
        <f t="shared" ref="AG374:AG380" si="3509">IFERROR($D374*AH374,0)</f>
        <v>0</v>
      </c>
      <c r="AH374" s="474"/>
      <c r="AI374" s="263">
        <f t="shared" ref="AI374:AI380" si="3510">IFERROR($D374*AJ374,0)</f>
        <v>0</v>
      </c>
      <c r="AJ374" s="474">
        <v>0</v>
      </c>
      <c r="AK374" s="263">
        <f t="shared" ref="AK374:AK380" si="3511">IFERROR($D374*AL374,0)</f>
        <v>0</v>
      </c>
      <c r="AL374" s="474">
        <v>0</v>
      </c>
      <c r="AM374" s="263">
        <f t="shared" ref="AM374:AM380" si="3512">IFERROR($D374*AN374,0)</f>
        <v>0</v>
      </c>
      <c r="AN374" s="474">
        <v>0</v>
      </c>
      <c r="AO374" s="263">
        <f t="shared" ref="AO374:AO380" si="3513">IFERROR($D374*AP374,0)</f>
        <v>0</v>
      </c>
      <c r="AP374" s="474">
        <v>0</v>
      </c>
      <c r="AQ374" s="263">
        <f t="shared" ref="AQ374:AQ380" si="3514">IFERROR($D374*AR374,0)</f>
        <v>0</v>
      </c>
      <c r="AR374" s="474">
        <v>0</v>
      </c>
      <c r="AS374" s="263">
        <f t="shared" ref="AS374:AS380" si="3515">IFERROR($D374*AT374,0)</f>
        <v>0</v>
      </c>
      <c r="AT374" s="474">
        <v>0</v>
      </c>
      <c r="AU374" s="263">
        <f t="shared" ref="AU374:AU380" si="3516">IFERROR($D374*AV374,0)</f>
        <v>0</v>
      </c>
      <c r="AV374" s="474">
        <v>0</v>
      </c>
      <c r="AW374" s="263">
        <f t="shared" ref="AW374:AW380" si="3517">IFERROR($D374*AX374,0)</f>
        <v>0</v>
      </c>
      <c r="AX374" s="474">
        <v>0</v>
      </c>
      <c r="AY374" s="263">
        <f t="shared" ref="AY374:AY380" si="3518">IFERROR($D374*AZ374,0)</f>
        <v>0</v>
      </c>
      <c r="AZ374" s="474">
        <v>0</v>
      </c>
      <c r="BA374" s="263">
        <f t="shared" ref="BA374:BA380" si="3519">IFERROR($D374*BB374,0)</f>
        <v>0</v>
      </c>
      <c r="BB374" s="474">
        <v>0</v>
      </c>
      <c r="BC374" s="263">
        <f t="shared" ref="BC374:BC380" si="3520">IFERROR($D374*BD374,0)</f>
        <v>0</v>
      </c>
      <c r="BD374" s="474">
        <v>0</v>
      </c>
      <c r="BE374" s="263">
        <f t="shared" ref="BE374:BE380" si="3521">IFERROR($D374*BF374,0)</f>
        <v>0</v>
      </c>
      <c r="BF374" s="474">
        <v>0</v>
      </c>
      <c r="BG374" s="263">
        <f t="shared" ref="BG374:BG380" si="3522">IFERROR($D374*BH374,0)</f>
        <v>0</v>
      </c>
      <c r="BH374" s="474">
        <v>0</v>
      </c>
      <c r="BI374" s="263">
        <f t="shared" ref="BI374:BI380" si="3523">IFERROR($D374*BJ374,0)</f>
        <v>0</v>
      </c>
      <c r="BJ374" s="474">
        <v>0</v>
      </c>
      <c r="BK374" s="263">
        <f t="shared" ref="BK374:BK380" si="3524">IFERROR($D374*BL374,0)</f>
        <v>0</v>
      </c>
      <c r="BL374" s="474">
        <v>0</v>
      </c>
      <c r="BM374" s="263">
        <f t="shared" ref="BM374:BM380" si="3525">IFERROR($D374*BN374,0)</f>
        <v>0</v>
      </c>
      <c r="BN374" s="474">
        <v>0</v>
      </c>
      <c r="BO374" s="263">
        <f t="shared" ref="BO374:BO380" si="3526">IFERROR($D374*BP374,0)</f>
        <v>0</v>
      </c>
      <c r="BP374" s="474">
        <v>0</v>
      </c>
      <c r="BQ374" s="476">
        <f t="shared" si="3130"/>
        <v>0</v>
      </c>
      <c r="BR374" s="295">
        <f t="shared" si="3003"/>
        <v>0</v>
      </c>
    </row>
    <row r="375" spans="2:70" ht="18" hidden="1" customHeight="1" outlineLevel="2" thickTop="1" thickBot="1">
      <c r="B375" s="208" t="s">
        <v>774</v>
      </c>
      <c r="C375" s="260" t="str">
        <f>IF(VLOOKUP(B375,'Orçamento Detalhado'!$A$11:$I$529,4,)="","",(VLOOKUP(B375,'Orçamento Detalhado'!$A$11:$I$529,4,)))</f>
        <v>Bombas</v>
      </c>
      <c r="D375" s="261" t="str">
        <f>IF(B375="","",VLOOKUP($B375,'Orçamento Detalhado'!$A$11:$J$529,10,))</f>
        <v/>
      </c>
      <c r="E375" s="262">
        <f t="shared" si="3404"/>
        <v>0</v>
      </c>
      <c r="F375" s="478">
        <v>371</v>
      </c>
      <c r="G375" s="263">
        <f t="shared" si="3496"/>
        <v>0</v>
      </c>
      <c r="H375" s="264"/>
      <c r="I375" s="263">
        <f t="shared" si="3497"/>
        <v>0</v>
      </c>
      <c r="J375" s="474"/>
      <c r="K375" s="263">
        <f t="shared" si="3498"/>
        <v>0</v>
      </c>
      <c r="L375" s="474">
        <v>0</v>
      </c>
      <c r="M375" s="263">
        <f t="shared" si="3499"/>
        <v>0</v>
      </c>
      <c r="N375" s="474">
        <v>0</v>
      </c>
      <c r="O375" s="263">
        <f t="shared" si="3500"/>
        <v>0</v>
      </c>
      <c r="P375" s="474">
        <v>0</v>
      </c>
      <c r="Q375" s="263">
        <f t="shared" si="3501"/>
        <v>0</v>
      </c>
      <c r="R375" s="474">
        <v>0</v>
      </c>
      <c r="S375" s="263">
        <f t="shared" si="3502"/>
        <v>0</v>
      </c>
      <c r="T375" s="474">
        <v>0</v>
      </c>
      <c r="U375" s="263">
        <f t="shared" si="3503"/>
        <v>0</v>
      </c>
      <c r="V375" s="474">
        <v>0</v>
      </c>
      <c r="W375" s="263">
        <f t="shared" si="3504"/>
        <v>0</v>
      </c>
      <c r="X375" s="474">
        <v>0</v>
      </c>
      <c r="Y375" s="263">
        <f t="shared" si="3505"/>
        <v>0</v>
      </c>
      <c r="Z375" s="474">
        <v>0</v>
      </c>
      <c r="AA375" s="263">
        <f t="shared" si="3506"/>
        <v>0</v>
      </c>
      <c r="AB375" s="474"/>
      <c r="AC375" s="263">
        <f t="shared" si="3507"/>
        <v>0</v>
      </c>
      <c r="AD375" s="474"/>
      <c r="AE375" s="263">
        <f t="shared" si="3508"/>
        <v>0</v>
      </c>
      <c r="AF375" s="474"/>
      <c r="AG375" s="263">
        <f t="shared" si="3509"/>
        <v>0</v>
      </c>
      <c r="AH375" s="474"/>
      <c r="AI375" s="263">
        <f t="shared" si="3510"/>
        <v>0</v>
      </c>
      <c r="AJ375" s="474">
        <v>0</v>
      </c>
      <c r="AK375" s="263">
        <f t="shared" si="3511"/>
        <v>0</v>
      </c>
      <c r="AL375" s="474">
        <v>0</v>
      </c>
      <c r="AM375" s="263">
        <f t="shared" si="3512"/>
        <v>0</v>
      </c>
      <c r="AN375" s="474">
        <v>0</v>
      </c>
      <c r="AO375" s="263">
        <f t="shared" si="3513"/>
        <v>0</v>
      </c>
      <c r="AP375" s="474">
        <v>0</v>
      </c>
      <c r="AQ375" s="263">
        <f t="shared" si="3514"/>
        <v>0</v>
      </c>
      <c r="AR375" s="474">
        <v>0</v>
      </c>
      <c r="AS375" s="263">
        <f t="shared" si="3515"/>
        <v>0</v>
      </c>
      <c r="AT375" s="474">
        <v>0</v>
      </c>
      <c r="AU375" s="263">
        <f t="shared" si="3516"/>
        <v>0</v>
      </c>
      <c r="AV375" s="474">
        <v>0</v>
      </c>
      <c r="AW375" s="263">
        <f t="shared" si="3517"/>
        <v>0</v>
      </c>
      <c r="AX375" s="474">
        <v>0</v>
      </c>
      <c r="AY375" s="263">
        <f t="shared" si="3518"/>
        <v>0</v>
      </c>
      <c r="AZ375" s="474">
        <v>0</v>
      </c>
      <c r="BA375" s="263">
        <f t="shared" si="3519"/>
        <v>0</v>
      </c>
      <c r="BB375" s="474">
        <v>0</v>
      </c>
      <c r="BC375" s="263">
        <f t="shared" si="3520"/>
        <v>0</v>
      </c>
      <c r="BD375" s="474">
        <v>0</v>
      </c>
      <c r="BE375" s="263">
        <f t="shared" si="3521"/>
        <v>0</v>
      </c>
      <c r="BF375" s="474">
        <v>0</v>
      </c>
      <c r="BG375" s="263">
        <f t="shared" si="3522"/>
        <v>0</v>
      </c>
      <c r="BH375" s="474">
        <v>0</v>
      </c>
      <c r="BI375" s="263">
        <f t="shared" si="3523"/>
        <v>0</v>
      </c>
      <c r="BJ375" s="474">
        <v>0</v>
      </c>
      <c r="BK375" s="263">
        <f t="shared" si="3524"/>
        <v>0</v>
      </c>
      <c r="BL375" s="474">
        <v>0</v>
      </c>
      <c r="BM375" s="263">
        <f t="shared" si="3525"/>
        <v>0</v>
      </c>
      <c r="BN375" s="474">
        <v>0</v>
      </c>
      <c r="BO375" s="263">
        <f t="shared" si="3526"/>
        <v>0</v>
      </c>
      <c r="BP375" s="474">
        <v>0</v>
      </c>
      <c r="BQ375" s="476">
        <f t="shared" si="3130"/>
        <v>0</v>
      </c>
      <c r="BR375" s="295">
        <f t="shared" si="3003"/>
        <v>0</v>
      </c>
    </row>
    <row r="376" spans="2:70" ht="18" hidden="1" customHeight="1" outlineLevel="2" thickTop="1" thickBot="1">
      <c r="B376" s="208" t="s">
        <v>776</v>
      </c>
      <c r="C376" s="260" t="str">
        <f>IF(VLOOKUP(B376,'Orçamento Detalhado'!$A$11:$I$529,4,)="","",(VLOOKUP(B376,'Orçamento Detalhado'!$A$11:$I$529,4,)))</f>
        <v xml:space="preserve">Suporte e extintor </v>
      </c>
      <c r="D376" s="261" t="str">
        <f>IF(B376="","",VLOOKUP($B376,'Orçamento Detalhado'!$A$11:$J$529,10,))</f>
        <v/>
      </c>
      <c r="E376" s="262">
        <f t="shared" si="3404"/>
        <v>0</v>
      </c>
      <c r="F376" s="478">
        <v>372</v>
      </c>
      <c r="G376" s="263">
        <f t="shared" si="3496"/>
        <v>0</v>
      </c>
      <c r="H376" s="264"/>
      <c r="I376" s="263">
        <f t="shared" si="3497"/>
        <v>0</v>
      </c>
      <c r="J376" s="474"/>
      <c r="K376" s="263">
        <f t="shared" si="3498"/>
        <v>0</v>
      </c>
      <c r="L376" s="474">
        <v>0</v>
      </c>
      <c r="M376" s="263">
        <f t="shared" si="3499"/>
        <v>0</v>
      </c>
      <c r="N376" s="474">
        <v>0</v>
      </c>
      <c r="O376" s="263">
        <f t="shared" si="3500"/>
        <v>0</v>
      </c>
      <c r="P376" s="474">
        <v>0</v>
      </c>
      <c r="Q376" s="263">
        <f t="shared" si="3501"/>
        <v>0</v>
      </c>
      <c r="R376" s="474">
        <v>0</v>
      </c>
      <c r="S376" s="263">
        <f t="shared" si="3502"/>
        <v>0</v>
      </c>
      <c r="T376" s="474">
        <v>0</v>
      </c>
      <c r="U376" s="263">
        <f t="shared" si="3503"/>
        <v>0</v>
      </c>
      <c r="V376" s="474">
        <v>0</v>
      </c>
      <c r="W376" s="263">
        <f t="shared" si="3504"/>
        <v>0</v>
      </c>
      <c r="X376" s="474">
        <v>0</v>
      </c>
      <c r="Y376" s="263">
        <f t="shared" si="3505"/>
        <v>0</v>
      </c>
      <c r="Z376" s="474">
        <v>0</v>
      </c>
      <c r="AA376" s="263">
        <f t="shared" si="3506"/>
        <v>0</v>
      </c>
      <c r="AB376" s="474"/>
      <c r="AC376" s="263">
        <f t="shared" si="3507"/>
        <v>0</v>
      </c>
      <c r="AD376" s="474"/>
      <c r="AE376" s="263">
        <f t="shared" si="3508"/>
        <v>0</v>
      </c>
      <c r="AF376" s="474"/>
      <c r="AG376" s="263">
        <f t="shared" si="3509"/>
        <v>0</v>
      </c>
      <c r="AH376" s="474"/>
      <c r="AI376" s="263">
        <f t="shared" si="3510"/>
        <v>0</v>
      </c>
      <c r="AJ376" s="474">
        <v>0</v>
      </c>
      <c r="AK376" s="263">
        <f t="shared" si="3511"/>
        <v>0</v>
      </c>
      <c r="AL376" s="474">
        <v>0</v>
      </c>
      <c r="AM376" s="263">
        <f t="shared" si="3512"/>
        <v>0</v>
      </c>
      <c r="AN376" s="474">
        <v>0</v>
      </c>
      <c r="AO376" s="263">
        <f t="shared" si="3513"/>
        <v>0</v>
      </c>
      <c r="AP376" s="474">
        <v>0</v>
      </c>
      <c r="AQ376" s="263">
        <f t="shared" si="3514"/>
        <v>0</v>
      </c>
      <c r="AR376" s="474">
        <v>0</v>
      </c>
      <c r="AS376" s="263">
        <f t="shared" si="3515"/>
        <v>0</v>
      </c>
      <c r="AT376" s="474">
        <v>0</v>
      </c>
      <c r="AU376" s="263">
        <f t="shared" si="3516"/>
        <v>0</v>
      </c>
      <c r="AV376" s="474">
        <v>0</v>
      </c>
      <c r="AW376" s="263">
        <f t="shared" si="3517"/>
        <v>0</v>
      </c>
      <c r="AX376" s="474">
        <v>0</v>
      </c>
      <c r="AY376" s="263">
        <f t="shared" si="3518"/>
        <v>0</v>
      </c>
      <c r="AZ376" s="474">
        <v>0</v>
      </c>
      <c r="BA376" s="263">
        <f t="shared" si="3519"/>
        <v>0</v>
      </c>
      <c r="BB376" s="474">
        <v>0</v>
      </c>
      <c r="BC376" s="263">
        <f t="shared" si="3520"/>
        <v>0</v>
      </c>
      <c r="BD376" s="474">
        <v>0</v>
      </c>
      <c r="BE376" s="263">
        <f t="shared" si="3521"/>
        <v>0</v>
      </c>
      <c r="BF376" s="474">
        <v>0</v>
      </c>
      <c r="BG376" s="263">
        <f t="shared" si="3522"/>
        <v>0</v>
      </c>
      <c r="BH376" s="474">
        <v>0</v>
      </c>
      <c r="BI376" s="263">
        <f t="shared" si="3523"/>
        <v>0</v>
      </c>
      <c r="BJ376" s="474">
        <v>0</v>
      </c>
      <c r="BK376" s="263">
        <f t="shared" si="3524"/>
        <v>0</v>
      </c>
      <c r="BL376" s="474">
        <v>0</v>
      </c>
      <c r="BM376" s="263">
        <f t="shared" si="3525"/>
        <v>0</v>
      </c>
      <c r="BN376" s="474">
        <v>0</v>
      </c>
      <c r="BO376" s="263">
        <f t="shared" si="3526"/>
        <v>0</v>
      </c>
      <c r="BP376" s="474">
        <v>0</v>
      </c>
      <c r="BQ376" s="476">
        <f t="shared" si="3130"/>
        <v>0</v>
      </c>
      <c r="BR376" s="295">
        <f t="shared" si="3003"/>
        <v>0</v>
      </c>
    </row>
    <row r="377" spans="2:70" ht="18" hidden="1" customHeight="1" outlineLevel="2" thickTop="1" thickBot="1">
      <c r="B377" s="208" t="s">
        <v>778</v>
      </c>
      <c r="C377" s="260" t="str">
        <f>IF(VLOOKUP(B377,'Orçamento Detalhado'!$A$11:$I$529,4,)="","",(VLOOKUP(B377,'Orçamento Detalhado'!$A$11:$I$529,4,)))</f>
        <v>Fire-Stop (Isolamento) - Hidráulica e Elétrica</v>
      </c>
      <c r="D377" s="261" t="str">
        <f>IF(B377="","",VLOOKUP($B377,'Orçamento Detalhado'!$A$11:$J$529,10,))</f>
        <v/>
      </c>
      <c r="E377" s="262">
        <f t="shared" si="3404"/>
        <v>0</v>
      </c>
      <c r="F377" s="478">
        <v>373</v>
      </c>
      <c r="G377" s="263">
        <f t="shared" si="3496"/>
        <v>0</v>
      </c>
      <c r="H377" s="264"/>
      <c r="I377" s="263">
        <f t="shared" si="3497"/>
        <v>0</v>
      </c>
      <c r="J377" s="474"/>
      <c r="K377" s="263">
        <f t="shared" si="3498"/>
        <v>0</v>
      </c>
      <c r="L377" s="474">
        <v>0</v>
      </c>
      <c r="M377" s="263">
        <f t="shared" si="3499"/>
        <v>0</v>
      </c>
      <c r="N377" s="474">
        <v>0</v>
      </c>
      <c r="O377" s="263">
        <f t="shared" si="3500"/>
        <v>0</v>
      </c>
      <c r="P377" s="474">
        <v>0</v>
      </c>
      <c r="Q377" s="263">
        <f t="shared" si="3501"/>
        <v>0</v>
      </c>
      <c r="R377" s="474">
        <v>0</v>
      </c>
      <c r="S377" s="263">
        <f t="shared" si="3502"/>
        <v>0</v>
      </c>
      <c r="T377" s="474">
        <v>0</v>
      </c>
      <c r="U377" s="263">
        <f t="shared" si="3503"/>
        <v>0</v>
      </c>
      <c r="V377" s="474">
        <v>0</v>
      </c>
      <c r="W377" s="263">
        <f t="shared" si="3504"/>
        <v>0</v>
      </c>
      <c r="X377" s="474">
        <v>0</v>
      </c>
      <c r="Y377" s="263">
        <f t="shared" si="3505"/>
        <v>0</v>
      </c>
      <c r="Z377" s="474">
        <v>0</v>
      </c>
      <c r="AA377" s="263">
        <f t="shared" si="3506"/>
        <v>0</v>
      </c>
      <c r="AB377" s="474"/>
      <c r="AC377" s="263">
        <f t="shared" si="3507"/>
        <v>0</v>
      </c>
      <c r="AD377" s="474"/>
      <c r="AE377" s="263">
        <f t="shared" si="3508"/>
        <v>0</v>
      </c>
      <c r="AF377" s="474"/>
      <c r="AG377" s="263">
        <f t="shared" si="3509"/>
        <v>0</v>
      </c>
      <c r="AH377" s="474"/>
      <c r="AI377" s="263">
        <f t="shared" si="3510"/>
        <v>0</v>
      </c>
      <c r="AJ377" s="474">
        <v>0</v>
      </c>
      <c r="AK377" s="263">
        <f t="shared" si="3511"/>
        <v>0</v>
      </c>
      <c r="AL377" s="474">
        <v>0</v>
      </c>
      <c r="AM377" s="263">
        <f t="shared" si="3512"/>
        <v>0</v>
      </c>
      <c r="AN377" s="474">
        <v>0</v>
      </c>
      <c r="AO377" s="263">
        <f t="shared" si="3513"/>
        <v>0</v>
      </c>
      <c r="AP377" s="474">
        <v>0</v>
      </c>
      <c r="AQ377" s="263">
        <f t="shared" si="3514"/>
        <v>0</v>
      </c>
      <c r="AR377" s="474">
        <v>0</v>
      </c>
      <c r="AS377" s="263">
        <f t="shared" si="3515"/>
        <v>0</v>
      </c>
      <c r="AT377" s="474">
        <v>0</v>
      </c>
      <c r="AU377" s="263">
        <f t="shared" si="3516"/>
        <v>0</v>
      </c>
      <c r="AV377" s="474">
        <v>0</v>
      </c>
      <c r="AW377" s="263">
        <f t="shared" si="3517"/>
        <v>0</v>
      </c>
      <c r="AX377" s="474">
        <v>0</v>
      </c>
      <c r="AY377" s="263">
        <f t="shared" si="3518"/>
        <v>0</v>
      </c>
      <c r="AZ377" s="474">
        <v>0</v>
      </c>
      <c r="BA377" s="263">
        <f t="shared" si="3519"/>
        <v>0</v>
      </c>
      <c r="BB377" s="474">
        <v>0</v>
      </c>
      <c r="BC377" s="263">
        <f t="shared" si="3520"/>
        <v>0</v>
      </c>
      <c r="BD377" s="474">
        <v>0</v>
      </c>
      <c r="BE377" s="263">
        <f t="shared" si="3521"/>
        <v>0</v>
      </c>
      <c r="BF377" s="474">
        <v>0</v>
      </c>
      <c r="BG377" s="263">
        <f t="shared" si="3522"/>
        <v>0</v>
      </c>
      <c r="BH377" s="474">
        <v>0</v>
      </c>
      <c r="BI377" s="263">
        <f t="shared" si="3523"/>
        <v>0</v>
      </c>
      <c r="BJ377" s="474">
        <v>0</v>
      </c>
      <c r="BK377" s="263">
        <f t="shared" si="3524"/>
        <v>0</v>
      </c>
      <c r="BL377" s="474">
        <v>0</v>
      </c>
      <c r="BM377" s="263">
        <f t="shared" si="3525"/>
        <v>0</v>
      </c>
      <c r="BN377" s="474">
        <v>0</v>
      </c>
      <c r="BO377" s="263">
        <f t="shared" si="3526"/>
        <v>0</v>
      </c>
      <c r="BP377" s="474">
        <v>0</v>
      </c>
      <c r="BQ377" s="476">
        <f t="shared" si="3130"/>
        <v>0</v>
      </c>
      <c r="BR377" s="295">
        <f t="shared" si="3003"/>
        <v>0</v>
      </c>
    </row>
    <row r="378" spans="2:70" ht="18" hidden="1" customHeight="1" outlineLevel="2" thickTop="1" thickBot="1">
      <c r="B378" s="208" t="s">
        <v>780</v>
      </c>
      <c r="C378" s="260" t="str">
        <f>IF(VLOOKUP(B378,'Orçamento Detalhado'!$A$11:$I$529,4,)="","",(VLOOKUP(B378,'Orçamento Detalhado'!$A$11:$I$529,4,)))</f>
        <v>Caixa de hidrante completa com acessórios</v>
      </c>
      <c r="D378" s="261" t="str">
        <f>IF(B378="","",VLOOKUP($B378,'Orçamento Detalhado'!$A$11:$J$529,10,))</f>
        <v/>
      </c>
      <c r="E378" s="262">
        <f t="shared" si="3404"/>
        <v>0</v>
      </c>
      <c r="F378" s="478">
        <v>374</v>
      </c>
      <c r="G378" s="263">
        <f t="shared" si="3496"/>
        <v>0</v>
      </c>
      <c r="H378" s="264"/>
      <c r="I378" s="263">
        <f t="shared" si="3497"/>
        <v>0</v>
      </c>
      <c r="J378" s="474"/>
      <c r="K378" s="263">
        <f t="shared" si="3498"/>
        <v>0</v>
      </c>
      <c r="L378" s="474">
        <v>0</v>
      </c>
      <c r="M378" s="263">
        <f t="shared" si="3499"/>
        <v>0</v>
      </c>
      <c r="N378" s="474">
        <v>0</v>
      </c>
      <c r="O378" s="263">
        <f t="shared" si="3500"/>
        <v>0</v>
      </c>
      <c r="P378" s="474">
        <v>0</v>
      </c>
      <c r="Q378" s="263">
        <f t="shared" si="3501"/>
        <v>0</v>
      </c>
      <c r="R378" s="474">
        <v>0</v>
      </c>
      <c r="S378" s="263">
        <f t="shared" si="3502"/>
        <v>0</v>
      </c>
      <c r="T378" s="474">
        <v>0</v>
      </c>
      <c r="U378" s="263">
        <f t="shared" si="3503"/>
        <v>0</v>
      </c>
      <c r="V378" s="474">
        <v>0</v>
      </c>
      <c r="W378" s="263">
        <f t="shared" si="3504"/>
        <v>0</v>
      </c>
      <c r="X378" s="474">
        <v>0</v>
      </c>
      <c r="Y378" s="263">
        <f t="shared" si="3505"/>
        <v>0</v>
      </c>
      <c r="Z378" s="474">
        <v>0</v>
      </c>
      <c r="AA378" s="263">
        <f t="shared" si="3506"/>
        <v>0</v>
      </c>
      <c r="AB378" s="474"/>
      <c r="AC378" s="263">
        <f t="shared" si="3507"/>
        <v>0</v>
      </c>
      <c r="AD378" s="474"/>
      <c r="AE378" s="263">
        <f t="shared" si="3508"/>
        <v>0</v>
      </c>
      <c r="AF378" s="474"/>
      <c r="AG378" s="263">
        <f t="shared" si="3509"/>
        <v>0</v>
      </c>
      <c r="AH378" s="474"/>
      <c r="AI378" s="263">
        <f t="shared" si="3510"/>
        <v>0</v>
      </c>
      <c r="AJ378" s="474">
        <v>0</v>
      </c>
      <c r="AK378" s="263">
        <f t="shared" si="3511"/>
        <v>0</v>
      </c>
      <c r="AL378" s="474">
        <v>0</v>
      </c>
      <c r="AM378" s="263">
        <f t="shared" si="3512"/>
        <v>0</v>
      </c>
      <c r="AN378" s="474">
        <v>0</v>
      </c>
      <c r="AO378" s="263">
        <f t="shared" si="3513"/>
        <v>0</v>
      </c>
      <c r="AP378" s="474">
        <v>0</v>
      </c>
      <c r="AQ378" s="263">
        <f t="shared" si="3514"/>
        <v>0</v>
      </c>
      <c r="AR378" s="474">
        <v>0</v>
      </c>
      <c r="AS378" s="263">
        <f t="shared" si="3515"/>
        <v>0</v>
      </c>
      <c r="AT378" s="474">
        <v>0</v>
      </c>
      <c r="AU378" s="263">
        <f t="shared" si="3516"/>
        <v>0</v>
      </c>
      <c r="AV378" s="474">
        <v>0</v>
      </c>
      <c r="AW378" s="263">
        <f t="shared" si="3517"/>
        <v>0</v>
      </c>
      <c r="AX378" s="474">
        <v>0</v>
      </c>
      <c r="AY378" s="263">
        <f t="shared" si="3518"/>
        <v>0</v>
      </c>
      <c r="AZ378" s="474">
        <v>0</v>
      </c>
      <c r="BA378" s="263">
        <f t="shared" si="3519"/>
        <v>0</v>
      </c>
      <c r="BB378" s="474">
        <v>0</v>
      </c>
      <c r="BC378" s="263">
        <f t="shared" si="3520"/>
        <v>0</v>
      </c>
      <c r="BD378" s="474">
        <v>0</v>
      </c>
      <c r="BE378" s="263">
        <f t="shared" si="3521"/>
        <v>0</v>
      </c>
      <c r="BF378" s="474">
        <v>0</v>
      </c>
      <c r="BG378" s="263">
        <f t="shared" si="3522"/>
        <v>0</v>
      </c>
      <c r="BH378" s="474">
        <v>0</v>
      </c>
      <c r="BI378" s="263">
        <f t="shared" si="3523"/>
        <v>0</v>
      </c>
      <c r="BJ378" s="474">
        <v>0</v>
      </c>
      <c r="BK378" s="263">
        <f t="shared" si="3524"/>
        <v>0</v>
      </c>
      <c r="BL378" s="474">
        <v>0</v>
      </c>
      <c r="BM378" s="263">
        <f t="shared" si="3525"/>
        <v>0</v>
      </c>
      <c r="BN378" s="474">
        <v>0</v>
      </c>
      <c r="BO378" s="263">
        <f t="shared" si="3526"/>
        <v>0</v>
      </c>
      <c r="BP378" s="474">
        <v>0</v>
      </c>
      <c r="BQ378" s="476">
        <f t="shared" si="3130"/>
        <v>0</v>
      </c>
      <c r="BR378" s="295">
        <f t="shared" si="3003"/>
        <v>0</v>
      </c>
    </row>
    <row r="379" spans="2:70" ht="18" hidden="1" customHeight="1" outlineLevel="2" thickTop="1" thickBot="1">
      <c r="B379" s="208" t="s">
        <v>782</v>
      </c>
      <c r="C379" s="260" t="str">
        <f>IF(VLOOKUP(B379,'Orçamento Detalhado'!$A$11:$I$529,4,)="","",(VLOOKUP(B379,'Orçamento Detalhado'!$A$11:$I$529,4,)))</f>
        <v/>
      </c>
      <c r="D379" s="261" t="str">
        <f>IF(B379="","",VLOOKUP($B379,'Orçamento Detalhado'!$A$11:$J$529,10,))</f>
        <v/>
      </c>
      <c r="E379" s="262">
        <f t="shared" si="3404"/>
        <v>0</v>
      </c>
      <c r="F379" s="478">
        <v>375</v>
      </c>
      <c r="G379" s="263">
        <f t="shared" si="3496"/>
        <v>0</v>
      </c>
      <c r="H379" s="264"/>
      <c r="I379" s="263">
        <f t="shared" si="3497"/>
        <v>0</v>
      </c>
      <c r="J379" s="474"/>
      <c r="K379" s="263">
        <f t="shared" si="3498"/>
        <v>0</v>
      </c>
      <c r="L379" s="474">
        <v>0</v>
      </c>
      <c r="M379" s="263">
        <f t="shared" si="3499"/>
        <v>0</v>
      </c>
      <c r="N379" s="474">
        <v>0</v>
      </c>
      <c r="O379" s="263">
        <f t="shared" si="3500"/>
        <v>0</v>
      </c>
      <c r="P379" s="474">
        <v>0</v>
      </c>
      <c r="Q379" s="263">
        <f t="shared" si="3501"/>
        <v>0</v>
      </c>
      <c r="R379" s="474">
        <v>0</v>
      </c>
      <c r="S379" s="263">
        <f t="shared" si="3502"/>
        <v>0</v>
      </c>
      <c r="T379" s="474">
        <v>0</v>
      </c>
      <c r="U379" s="263">
        <f t="shared" si="3503"/>
        <v>0</v>
      </c>
      <c r="V379" s="474">
        <v>0</v>
      </c>
      <c r="W379" s="263">
        <f t="shared" si="3504"/>
        <v>0</v>
      </c>
      <c r="X379" s="474">
        <v>0</v>
      </c>
      <c r="Y379" s="263">
        <f t="shared" si="3505"/>
        <v>0</v>
      </c>
      <c r="Z379" s="474">
        <v>0</v>
      </c>
      <c r="AA379" s="263">
        <f t="shared" si="3506"/>
        <v>0</v>
      </c>
      <c r="AB379" s="474"/>
      <c r="AC379" s="263">
        <f t="shared" si="3507"/>
        <v>0</v>
      </c>
      <c r="AD379" s="474"/>
      <c r="AE379" s="263">
        <f t="shared" si="3508"/>
        <v>0</v>
      </c>
      <c r="AF379" s="474"/>
      <c r="AG379" s="263">
        <f t="shared" si="3509"/>
        <v>0</v>
      </c>
      <c r="AH379" s="474"/>
      <c r="AI379" s="263">
        <f t="shared" si="3510"/>
        <v>0</v>
      </c>
      <c r="AJ379" s="474">
        <v>0</v>
      </c>
      <c r="AK379" s="263">
        <f t="shared" si="3511"/>
        <v>0</v>
      </c>
      <c r="AL379" s="474">
        <v>0</v>
      </c>
      <c r="AM379" s="263">
        <f t="shared" si="3512"/>
        <v>0</v>
      </c>
      <c r="AN379" s="474">
        <v>0</v>
      </c>
      <c r="AO379" s="263">
        <f t="shared" si="3513"/>
        <v>0</v>
      </c>
      <c r="AP379" s="474">
        <v>0</v>
      </c>
      <c r="AQ379" s="263">
        <f t="shared" si="3514"/>
        <v>0</v>
      </c>
      <c r="AR379" s="474">
        <v>0</v>
      </c>
      <c r="AS379" s="263">
        <f t="shared" si="3515"/>
        <v>0</v>
      </c>
      <c r="AT379" s="474">
        <v>0</v>
      </c>
      <c r="AU379" s="263">
        <f t="shared" si="3516"/>
        <v>0</v>
      </c>
      <c r="AV379" s="474">
        <v>0</v>
      </c>
      <c r="AW379" s="263">
        <f t="shared" si="3517"/>
        <v>0</v>
      </c>
      <c r="AX379" s="474">
        <v>0</v>
      </c>
      <c r="AY379" s="263">
        <f t="shared" si="3518"/>
        <v>0</v>
      </c>
      <c r="AZ379" s="474">
        <v>0</v>
      </c>
      <c r="BA379" s="263">
        <f t="shared" si="3519"/>
        <v>0</v>
      </c>
      <c r="BB379" s="474">
        <v>0</v>
      </c>
      <c r="BC379" s="263">
        <f t="shared" si="3520"/>
        <v>0</v>
      </c>
      <c r="BD379" s="474">
        <v>0</v>
      </c>
      <c r="BE379" s="263">
        <f t="shared" si="3521"/>
        <v>0</v>
      </c>
      <c r="BF379" s="474">
        <v>0</v>
      </c>
      <c r="BG379" s="263">
        <f t="shared" si="3522"/>
        <v>0</v>
      </c>
      <c r="BH379" s="474">
        <v>0</v>
      </c>
      <c r="BI379" s="263">
        <f t="shared" si="3523"/>
        <v>0</v>
      </c>
      <c r="BJ379" s="474">
        <v>0</v>
      </c>
      <c r="BK379" s="263">
        <f t="shared" si="3524"/>
        <v>0</v>
      </c>
      <c r="BL379" s="474">
        <v>0</v>
      </c>
      <c r="BM379" s="263">
        <f t="shared" si="3525"/>
        <v>0</v>
      </c>
      <c r="BN379" s="474">
        <v>0</v>
      </c>
      <c r="BO379" s="263">
        <f t="shared" si="3526"/>
        <v>0</v>
      </c>
      <c r="BP379" s="474">
        <v>0</v>
      </c>
      <c r="BQ379" s="476">
        <f t="shared" si="3130"/>
        <v>0</v>
      </c>
      <c r="BR379" s="295">
        <f t="shared" si="3003"/>
        <v>0</v>
      </c>
    </row>
    <row r="380" spans="2:70" ht="18" hidden="1" customHeight="1" outlineLevel="2" thickTop="1" thickBot="1">
      <c r="B380" s="208" t="s">
        <v>783</v>
      </c>
      <c r="C380" s="260" t="str">
        <f>IF(VLOOKUP(B380,'Orçamento Detalhado'!$A$11:$I$529,4,)="","",(VLOOKUP(B380,'Orçamento Detalhado'!$A$11:$I$529,4,)))</f>
        <v/>
      </c>
      <c r="D380" s="261" t="str">
        <f>IF(B380="","",VLOOKUP($B380,'Orçamento Detalhado'!$A$11:$J$529,10,))</f>
        <v/>
      </c>
      <c r="E380" s="262">
        <f t="shared" si="3404"/>
        <v>0</v>
      </c>
      <c r="F380" s="478">
        <v>376</v>
      </c>
      <c r="G380" s="263">
        <f t="shared" si="3496"/>
        <v>0</v>
      </c>
      <c r="H380" s="264"/>
      <c r="I380" s="263">
        <f t="shared" si="3497"/>
        <v>0</v>
      </c>
      <c r="J380" s="474"/>
      <c r="K380" s="263">
        <f t="shared" si="3498"/>
        <v>0</v>
      </c>
      <c r="L380" s="474">
        <v>0</v>
      </c>
      <c r="M380" s="263">
        <f t="shared" si="3499"/>
        <v>0</v>
      </c>
      <c r="N380" s="474">
        <v>0</v>
      </c>
      <c r="O380" s="263">
        <f t="shared" si="3500"/>
        <v>0</v>
      </c>
      <c r="P380" s="474">
        <v>0</v>
      </c>
      <c r="Q380" s="263">
        <f t="shared" si="3501"/>
        <v>0</v>
      </c>
      <c r="R380" s="474">
        <v>0</v>
      </c>
      <c r="S380" s="263">
        <f t="shared" si="3502"/>
        <v>0</v>
      </c>
      <c r="T380" s="474">
        <v>0</v>
      </c>
      <c r="U380" s="263">
        <f t="shared" si="3503"/>
        <v>0</v>
      </c>
      <c r="V380" s="474">
        <v>0</v>
      </c>
      <c r="W380" s="263">
        <f t="shared" si="3504"/>
        <v>0</v>
      </c>
      <c r="X380" s="474">
        <v>0</v>
      </c>
      <c r="Y380" s="263">
        <f t="shared" si="3505"/>
        <v>0</v>
      </c>
      <c r="Z380" s="474">
        <v>0</v>
      </c>
      <c r="AA380" s="263">
        <f t="shared" si="3506"/>
        <v>0</v>
      </c>
      <c r="AB380" s="474"/>
      <c r="AC380" s="263">
        <f t="shared" si="3507"/>
        <v>0</v>
      </c>
      <c r="AD380" s="474"/>
      <c r="AE380" s="263">
        <f t="shared" si="3508"/>
        <v>0</v>
      </c>
      <c r="AF380" s="474"/>
      <c r="AG380" s="263">
        <f t="shared" si="3509"/>
        <v>0</v>
      </c>
      <c r="AH380" s="474"/>
      <c r="AI380" s="263">
        <f t="shared" si="3510"/>
        <v>0</v>
      </c>
      <c r="AJ380" s="474">
        <v>0</v>
      </c>
      <c r="AK380" s="263">
        <f t="shared" si="3511"/>
        <v>0</v>
      </c>
      <c r="AL380" s="474">
        <v>0</v>
      </c>
      <c r="AM380" s="263">
        <f t="shared" si="3512"/>
        <v>0</v>
      </c>
      <c r="AN380" s="474">
        <v>0</v>
      </c>
      <c r="AO380" s="263">
        <f t="shared" si="3513"/>
        <v>0</v>
      </c>
      <c r="AP380" s="474">
        <v>0</v>
      </c>
      <c r="AQ380" s="263">
        <f t="shared" si="3514"/>
        <v>0</v>
      </c>
      <c r="AR380" s="474">
        <v>0</v>
      </c>
      <c r="AS380" s="263">
        <f t="shared" si="3515"/>
        <v>0</v>
      </c>
      <c r="AT380" s="474">
        <v>0</v>
      </c>
      <c r="AU380" s="263">
        <f t="shared" si="3516"/>
        <v>0</v>
      </c>
      <c r="AV380" s="474">
        <v>0</v>
      </c>
      <c r="AW380" s="263">
        <f t="shared" si="3517"/>
        <v>0</v>
      </c>
      <c r="AX380" s="474">
        <v>0</v>
      </c>
      <c r="AY380" s="263">
        <f t="shared" si="3518"/>
        <v>0</v>
      </c>
      <c r="AZ380" s="474">
        <v>0</v>
      </c>
      <c r="BA380" s="263">
        <f t="shared" si="3519"/>
        <v>0</v>
      </c>
      <c r="BB380" s="474">
        <v>0</v>
      </c>
      <c r="BC380" s="263">
        <f t="shared" si="3520"/>
        <v>0</v>
      </c>
      <c r="BD380" s="474">
        <v>0</v>
      </c>
      <c r="BE380" s="263">
        <f t="shared" si="3521"/>
        <v>0</v>
      </c>
      <c r="BF380" s="474">
        <v>0</v>
      </c>
      <c r="BG380" s="263">
        <f t="shared" si="3522"/>
        <v>0</v>
      </c>
      <c r="BH380" s="474">
        <v>0</v>
      </c>
      <c r="BI380" s="263">
        <f t="shared" si="3523"/>
        <v>0</v>
      </c>
      <c r="BJ380" s="474">
        <v>0</v>
      </c>
      <c r="BK380" s="263">
        <f t="shared" si="3524"/>
        <v>0</v>
      </c>
      <c r="BL380" s="474">
        <v>0</v>
      </c>
      <c r="BM380" s="263">
        <f t="shared" si="3525"/>
        <v>0</v>
      </c>
      <c r="BN380" s="474">
        <v>0</v>
      </c>
      <c r="BO380" s="263">
        <f t="shared" si="3526"/>
        <v>0</v>
      </c>
      <c r="BP380" s="474">
        <v>0</v>
      </c>
      <c r="BQ380" s="476">
        <f t="shared" si="3130"/>
        <v>0</v>
      </c>
      <c r="BR380" s="295">
        <f t="shared" si="3003"/>
        <v>0</v>
      </c>
    </row>
    <row r="381" spans="2:70" ht="18" hidden="1" customHeight="1" outlineLevel="2" thickTop="1" thickBot="1">
      <c r="B381" s="208" t="s">
        <v>784</v>
      </c>
      <c r="C381" s="260" t="str">
        <f>IF(VLOOKUP(B381,'Orçamento Detalhado'!$A$11:$I$529,4,)="","",(VLOOKUP(B381,'Orçamento Detalhado'!$A$11:$I$529,4,)))</f>
        <v/>
      </c>
      <c r="D381" s="261" t="str">
        <f>IF(B381="","",VLOOKUP($B381,'Orçamento Detalhado'!$A$11:$J$529,10,))</f>
        <v/>
      </c>
      <c r="E381" s="262">
        <f t="shared" si="3404"/>
        <v>0</v>
      </c>
      <c r="F381" s="478">
        <v>377</v>
      </c>
      <c r="G381" s="263">
        <f t="shared" ref="G381:G382" si="3527">IFERROR($D381*H381,0)</f>
        <v>0</v>
      </c>
      <c r="H381" s="264"/>
      <c r="I381" s="263">
        <f t="shared" ref="I381:I382" si="3528">IFERROR($D381*J381,0)</f>
        <v>0</v>
      </c>
      <c r="J381" s="474"/>
      <c r="K381" s="263">
        <f t="shared" ref="K381:K382" si="3529">IFERROR($D381*L381,0)</f>
        <v>0</v>
      </c>
      <c r="L381" s="474">
        <v>0</v>
      </c>
      <c r="M381" s="263">
        <f t="shared" ref="M381:M382" si="3530">IFERROR($D381*N381,0)</f>
        <v>0</v>
      </c>
      <c r="N381" s="474">
        <v>0</v>
      </c>
      <c r="O381" s="263">
        <f t="shared" ref="O381:O382" si="3531">IFERROR($D381*P381,0)</f>
        <v>0</v>
      </c>
      <c r="P381" s="474">
        <v>0</v>
      </c>
      <c r="Q381" s="263">
        <f t="shared" ref="Q381:Q382" si="3532">IFERROR($D381*R381,0)</f>
        <v>0</v>
      </c>
      <c r="R381" s="474">
        <v>0</v>
      </c>
      <c r="S381" s="263">
        <f t="shared" ref="S381:S382" si="3533">IFERROR($D381*T381,0)</f>
        <v>0</v>
      </c>
      <c r="T381" s="474">
        <v>0</v>
      </c>
      <c r="U381" s="263">
        <f t="shared" ref="U381:U382" si="3534">IFERROR($D381*V381,0)</f>
        <v>0</v>
      </c>
      <c r="V381" s="474">
        <v>0</v>
      </c>
      <c r="W381" s="263">
        <f t="shared" ref="W381:W382" si="3535">IFERROR($D381*X381,0)</f>
        <v>0</v>
      </c>
      <c r="X381" s="474">
        <v>0</v>
      </c>
      <c r="Y381" s="263">
        <f t="shared" ref="Y381:Y382" si="3536">IFERROR($D381*Z381,0)</f>
        <v>0</v>
      </c>
      <c r="Z381" s="474">
        <v>0</v>
      </c>
      <c r="AA381" s="263">
        <f t="shared" ref="AA381:AA382" si="3537">IFERROR($D381*AB381,0)</f>
        <v>0</v>
      </c>
      <c r="AB381" s="474"/>
      <c r="AC381" s="263">
        <f t="shared" ref="AC381:AC382" si="3538">IFERROR($D381*AD381,0)</f>
        <v>0</v>
      </c>
      <c r="AD381" s="474"/>
      <c r="AE381" s="263">
        <f t="shared" ref="AE381:AE382" si="3539">IFERROR($D381*AF381,0)</f>
        <v>0</v>
      </c>
      <c r="AF381" s="474"/>
      <c r="AG381" s="263">
        <f t="shared" ref="AG381:AG382" si="3540">IFERROR($D381*AH381,0)</f>
        <v>0</v>
      </c>
      <c r="AH381" s="474"/>
      <c r="AI381" s="263">
        <f t="shared" ref="AI381:AI382" si="3541">IFERROR($D381*AJ381,0)</f>
        <v>0</v>
      </c>
      <c r="AJ381" s="474">
        <v>0</v>
      </c>
      <c r="AK381" s="263">
        <f t="shared" ref="AK381:AK382" si="3542">IFERROR($D381*AL381,0)</f>
        <v>0</v>
      </c>
      <c r="AL381" s="474">
        <v>0</v>
      </c>
      <c r="AM381" s="263">
        <f t="shared" ref="AM381:AM382" si="3543">IFERROR($D381*AN381,0)</f>
        <v>0</v>
      </c>
      <c r="AN381" s="474">
        <v>0</v>
      </c>
      <c r="AO381" s="263">
        <f t="shared" ref="AO381:AO382" si="3544">IFERROR($D381*AP381,0)</f>
        <v>0</v>
      </c>
      <c r="AP381" s="474">
        <v>0</v>
      </c>
      <c r="AQ381" s="263">
        <f t="shared" ref="AQ381:AQ382" si="3545">IFERROR($D381*AR381,0)</f>
        <v>0</v>
      </c>
      <c r="AR381" s="474">
        <v>0</v>
      </c>
      <c r="AS381" s="263">
        <f t="shared" ref="AS381:AS382" si="3546">IFERROR($D381*AT381,0)</f>
        <v>0</v>
      </c>
      <c r="AT381" s="474">
        <v>0</v>
      </c>
      <c r="AU381" s="263">
        <f t="shared" ref="AU381:AU382" si="3547">IFERROR($D381*AV381,0)</f>
        <v>0</v>
      </c>
      <c r="AV381" s="474">
        <v>0</v>
      </c>
      <c r="AW381" s="263">
        <f t="shared" ref="AW381:AW382" si="3548">IFERROR($D381*AX381,0)</f>
        <v>0</v>
      </c>
      <c r="AX381" s="474">
        <v>0</v>
      </c>
      <c r="AY381" s="263">
        <f t="shared" ref="AY381:AY382" si="3549">IFERROR($D381*AZ381,0)</f>
        <v>0</v>
      </c>
      <c r="AZ381" s="474">
        <v>0</v>
      </c>
      <c r="BA381" s="263">
        <f t="shared" ref="BA381:BA382" si="3550">IFERROR($D381*BB381,0)</f>
        <v>0</v>
      </c>
      <c r="BB381" s="474">
        <v>0</v>
      </c>
      <c r="BC381" s="263">
        <f t="shared" ref="BC381:BC382" si="3551">IFERROR($D381*BD381,0)</f>
        <v>0</v>
      </c>
      <c r="BD381" s="474">
        <v>0</v>
      </c>
      <c r="BE381" s="263">
        <f t="shared" ref="BE381:BE382" si="3552">IFERROR($D381*BF381,0)</f>
        <v>0</v>
      </c>
      <c r="BF381" s="474">
        <v>0</v>
      </c>
      <c r="BG381" s="263">
        <f t="shared" ref="BG381:BG382" si="3553">IFERROR($D381*BH381,0)</f>
        <v>0</v>
      </c>
      <c r="BH381" s="474">
        <v>0</v>
      </c>
      <c r="BI381" s="263">
        <f t="shared" ref="BI381:BI382" si="3554">IFERROR($D381*BJ381,0)</f>
        <v>0</v>
      </c>
      <c r="BJ381" s="474">
        <v>0</v>
      </c>
      <c r="BK381" s="263">
        <f t="shared" ref="BK381:BK382" si="3555">IFERROR($D381*BL381,0)</f>
        <v>0</v>
      </c>
      <c r="BL381" s="474">
        <v>0</v>
      </c>
      <c r="BM381" s="263">
        <f t="shared" ref="BM381:BM382" si="3556">IFERROR($D381*BN381,0)</f>
        <v>0</v>
      </c>
      <c r="BN381" s="474">
        <v>0</v>
      </c>
      <c r="BO381" s="263">
        <f t="shared" ref="BO381:BO382" si="3557">IFERROR($D381*BP381,0)</f>
        <v>0</v>
      </c>
      <c r="BP381" s="474">
        <v>0</v>
      </c>
      <c r="BQ381" s="476">
        <f t="shared" ref="BQ381:BQ382" si="3558">SUM(BN381,BL381,BJ381,BH381,BF381,BD381,BB381,AZ381,AX381,AV381,AT381,AR381,AP381,AN381,AL381,AJ381,AH381,AF381,AD381,AB381,Z381,X381,V381,T381,R381,P381,N381,L381,J381,H381,BP381)</f>
        <v>0</v>
      </c>
      <c r="BR381" s="295">
        <f t="shared" si="3003"/>
        <v>0</v>
      </c>
    </row>
    <row r="382" spans="2:70" ht="18" hidden="1" customHeight="1" outlineLevel="2" thickTop="1" thickBot="1">
      <c r="B382" s="208" t="s">
        <v>785</v>
      </c>
      <c r="C382" s="260" t="str">
        <f>IF(VLOOKUP(B382,'Orçamento Detalhado'!$A$11:$I$529,4,)="","",(VLOOKUP(B382,'Orçamento Detalhado'!$A$11:$I$529,4,)))</f>
        <v/>
      </c>
      <c r="D382" s="261" t="str">
        <f>IF(B382="","",VLOOKUP($B382,'Orçamento Detalhado'!$A$11:$J$529,10,))</f>
        <v/>
      </c>
      <c r="E382" s="262">
        <f t="shared" si="3404"/>
        <v>0</v>
      </c>
      <c r="F382" s="478">
        <v>378</v>
      </c>
      <c r="G382" s="263">
        <f t="shared" si="3527"/>
        <v>0</v>
      </c>
      <c r="H382" s="264"/>
      <c r="I382" s="263">
        <f t="shared" si="3528"/>
        <v>0</v>
      </c>
      <c r="J382" s="474"/>
      <c r="K382" s="263">
        <f t="shared" si="3529"/>
        <v>0</v>
      </c>
      <c r="L382" s="474">
        <v>0</v>
      </c>
      <c r="M382" s="263">
        <f t="shared" si="3530"/>
        <v>0</v>
      </c>
      <c r="N382" s="474">
        <v>0</v>
      </c>
      <c r="O382" s="263">
        <f t="shared" si="3531"/>
        <v>0</v>
      </c>
      <c r="P382" s="474">
        <v>0</v>
      </c>
      <c r="Q382" s="263">
        <f t="shared" si="3532"/>
        <v>0</v>
      </c>
      <c r="R382" s="474">
        <v>0</v>
      </c>
      <c r="S382" s="263">
        <f t="shared" si="3533"/>
        <v>0</v>
      </c>
      <c r="T382" s="474">
        <v>0</v>
      </c>
      <c r="U382" s="263">
        <f t="shared" si="3534"/>
        <v>0</v>
      </c>
      <c r="V382" s="474">
        <v>0</v>
      </c>
      <c r="W382" s="263">
        <f t="shared" si="3535"/>
        <v>0</v>
      </c>
      <c r="X382" s="474">
        <v>0</v>
      </c>
      <c r="Y382" s="263">
        <f t="shared" si="3536"/>
        <v>0</v>
      </c>
      <c r="Z382" s="474">
        <v>0</v>
      </c>
      <c r="AA382" s="263">
        <f t="shared" si="3537"/>
        <v>0</v>
      </c>
      <c r="AB382" s="474"/>
      <c r="AC382" s="263">
        <f t="shared" si="3538"/>
        <v>0</v>
      </c>
      <c r="AD382" s="474"/>
      <c r="AE382" s="263">
        <f t="shared" si="3539"/>
        <v>0</v>
      </c>
      <c r="AF382" s="474"/>
      <c r="AG382" s="263">
        <f t="shared" si="3540"/>
        <v>0</v>
      </c>
      <c r="AH382" s="474"/>
      <c r="AI382" s="263">
        <f t="shared" si="3541"/>
        <v>0</v>
      </c>
      <c r="AJ382" s="474">
        <v>0</v>
      </c>
      <c r="AK382" s="263">
        <f t="shared" si="3542"/>
        <v>0</v>
      </c>
      <c r="AL382" s="474">
        <v>0</v>
      </c>
      <c r="AM382" s="263">
        <f t="shared" si="3543"/>
        <v>0</v>
      </c>
      <c r="AN382" s="474">
        <v>0</v>
      </c>
      <c r="AO382" s="263">
        <f t="shared" si="3544"/>
        <v>0</v>
      </c>
      <c r="AP382" s="474">
        <v>0</v>
      </c>
      <c r="AQ382" s="263">
        <f t="shared" si="3545"/>
        <v>0</v>
      </c>
      <c r="AR382" s="474">
        <v>0</v>
      </c>
      <c r="AS382" s="263">
        <f t="shared" si="3546"/>
        <v>0</v>
      </c>
      <c r="AT382" s="474">
        <v>0</v>
      </c>
      <c r="AU382" s="263">
        <f t="shared" si="3547"/>
        <v>0</v>
      </c>
      <c r="AV382" s="474">
        <v>0</v>
      </c>
      <c r="AW382" s="263">
        <f t="shared" si="3548"/>
        <v>0</v>
      </c>
      <c r="AX382" s="474">
        <v>0</v>
      </c>
      <c r="AY382" s="263">
        <f t="shared" si="3549"/>
        <v>0</v>
      </c>
      <c r="AZ382" s="474">
        <v>0</v>
      </c>
      <c r="BA382" s="263">
        <f t="shared" si="3550"/>
        <v>0</v>
      </c>
      <c r="BB382" s="474">
        <v>0</v>
      </c>
      <c r="BC382" s="263">
        <f t="shared" si="3551"/>
        <v>0</v>
      </c>
      <c r="BD382" s="474">
        <v>0</v>
      </c>
      <c r="BE382" s="263">
        <f t="shared" si="3552"/>
        <v>0</v>
      </c>
      <c r="BF382" s="474">
        <v>0</v>
      </c>
      <c r="BG382" s="263">
        <f t="shared" si="3553"/>
        <v>0</v>
      </c>
      <c r="BH382" s="474">
        <v>0</v>
      </c>
      <c r="BI382" s="263">
        <f t="shared" si="3554"/>
        <v>0</v>
      </c>
      <c r="BJ382" s="474">
        <v>0</v>
      </c>
      <c r="BK382" s="263">
        <f t="shared" si="3555"/>
        <v>0</v>
      </c>
      <c r="BL382" s="474">
        <v>0</v>
      </c>
      <c r="BM382" s="263">
        <f t="shared" si="3556"/>
        <v>0</v>
      </c>
      <c r="BN382" s="474">
        <v>0</v>
      </c>
      <c r="BO382" s="263">
        <f t="shared" si="3557"/>
        <v>0</v>
      </c>
      <c r="BP382" s="474">
        <v>0</v>
      </c>
      <c r="BQ382" s="476">
        <f t="shared" si="3558"/>
        <v>0</v>
      </c>
      <c r="BR382" s="295">
        <f t="shared" si="3003"/>
        <v>0</v>
      </c>
    </row>
    <row r="383" spans="2:70" ht="18" hidden="1" customHeight="1" outlineLevel="2" thickTop="1" thickBot="1">
      <c r="B383" s="208" t="s">
        <v>786</v>
      </c>
      <c r="C383" s="260" t="str">
        <f>IF(VLOOKUP(B383,'Orçamento Detalhado'!$A$11:$I$529,4,)="","",(VLOOKUP(B383,'Orçamento Detalhado'!$A$11:$I$529,4,)))</f>
        <v/>
      </c>
      <c r="D383" s="261" t="str">
        <f>IF(B383="","",VLOOKUP($B383,'Orçamento Detalhado'!$A$11:$J$529,10,))</f>
        <v/>
      </c>
      <c r="E383" s="262">
        <f t="shared" si="3404"/>
        <v>0</v>
      </c>
      <c r="F383" s="478">
        <v>379</v>
      </c>
      <c r="G383" s="263">
        <f t="shared" ref="G383" si="3559">IFERROR($D383*H383,0)</f>
        <v>0</v>
      </c>
      <c r="H383" s="264"/>
      <c r="I383" s="263">
        <f t="shared" ref="I383" si="3560">IFERROR($D383*J383,0)</f>
        <v>0</v>
      </c>
      <c r="J383" s="474"/>
      <c r="K383" s="263">
        <f t="shared" ref="K383" si="3561">IFERROR($D383*L383,0)</f>
        <v>0</v>
      </c>
      <c r="L383" s="474">
        <v>0</v>
      </c>
      <c r="M383" s="263">
        <f t="shared" ref="M383" si="3562">IFERROR($D383*N383,0)</f>
        <v>0</v>
      </c>
      <c r="N383" s="474">
        <v>0</v>
      </c>
      <c r="O383" s="263">
        <f t="shared" ref="O383" si="3563">IFERROR($D383*P383,0)</f>
        <v>0</v>
      </c>
      <c r="P383" s="474">
        <v>0</v>
      </c>
      <c r="Q383" s="263">
        <f t="shared" ref="Q383" si="3564">IFERROR($D383*R383,0)</f>
        <v>0</v>
      </c>
      <c r="R383" s="474">
        <v>0</v>
      </c>
      <c r="S383" s="263">
        <f t="shared" ref="S383" si="3565">IFERROR($D383*T383,0)</f>
        <v>0</v>
      </c>
      <c r="T383" s="474">
        <v>0</v>
      </c>
      <c r="U383" s="263">
        <f t="shared" ref="U383" si="3566">IFERROR($D383*V383,0)</f>
        <v>0</v>
      </c>
      <c r="V383" s="474">
        <v>0</v>
      </c>
      <c r="W383" s="263">
        <f t="shared" ref="W383" si="3567">IFERROR($D383*X383,0)</f>
        <v>0</v>
      </c>
      <c r="X383" s="474">
        <v>0</v>
      </c>
      <c r="Y383" s="263">
        <f t="shared" ref="Y383" si="3568">IFERROR($D383*Z383,0)</f>
        <v>0</v>
      </c>
      <c r="Z383" s="474">
        <v>0</v>
      </c>
      <c r="AA383" s="263">
        <f t="shared" ref="AA383" si="3569">IFERROR($D383*AB383,0)</f>
        <v>0</v>
      </c>
      <c r="AB383" s="474"/>
      <c r="AC383" s="263">
        <f t="shared" ref="AC383" si="3570">IFERROR($D383*AD383,0)</f>
        <v>0</v>
      </c>
      <c r="AD383" s="474"/>
      <c r="AE383" s="263">
        <f t="shared" ref="AE383" si="3571">IFERROR($D383*AF383,0)</f>
        <v>0</v>
      </c>
      <c r="AF383" s="474"/>
      <c r="AG383" s="263">
        <f t="shared" ref="AG383" si="3572">IFERROR($D383*AH383,0)</f>
        <v>0</v>
      </c>
      <c r="AH383" s="474"/>
      <c r="AI383" s="263">
        <f t="shared" ref="AI383" si="3573">IFERROR($D383*AJ383,0)</f>
        <v>0</v>
      </c>
      <c r="AJ383" s="474">
        <v>0</v>
      </c>
      <c r="AK383" s="263">
        <f t="shared" ref="AK383" si="3574">IFERROR($D383*AL383,0)</f>
        <v>0</v>
      </c>
      <c r="AL383" s="474">
        <v>0</v>
      </c>
      <c r="AM383" s="263">
        <f t="shared" ref="AM383" si="3575">IFERROR($D383*AN383,0)</f>
        <v>0</v>
      </c>
      <c r="AN383" s="474">
        <v>0</v>
      </c>
      <c r="AO383" s="263">
        <f t="shared" ref="AO383" si="3576">IFERROR($D383*AP383,0)</f>
        <v>0</v>
      </c>
      <c r="AP383" s="474">
        <v>0</v>
      </c>
      <c r="AQ383" s="263">
        <f t="shared" ref="AQ383" si="3577">IFERROR($D383*AR383,0)</f>
        <v>0</v>
      </c>
      <c r="AR383" s="474">
        <v>0</v>
      </c>
      <c r="AS383" s="263">
        <f t="shared" ref="AS383" si="3578">IFERROR($D383*AT383,0)</f>
        <v>0</v>
      </c>
      <c r="AT383" s="474">
        <v>0</v>
      </c>
      <c r="AU383" s="263">
        <f t="shared" ref="AU383" si="3579">IFERROR($D383*AV383,0)</f>
        <v>0</v>
      </c>
      <c r="AV383" s="474">
        <v>0</v>
      </c>
      <c r="AW383" s="263">
        <f t="shared" ref="AW383" si="3580">IFERROR($D383*AX383,0)</f>
        <v>0</v>
      </c>
      <c r="AX383" s="474">
        <v>0</v>
      </c>
      <c r="AY383" s="263">
        <f t="shared" ref="AY383" si="3581">IFERROR($D383*AZ383,0)</f>
        <v>0</v>
      </c>
      <c r="AZ383" s="474">
        <v>0</v>
      </c>
      <c r="BA383" s="263">
        <f t="shared" ref="BA383" si="3582">IFERROR($D383*BB383,0)</f>
        <v>0</v>
      </c>
      <c r="BB383" s="474">
        <v>0</v>
      </c>
      <c r="BC383" s="263">
        <f t="shared" ref="BC383" si="3583">IFERROR($D383*BD383,0)</f>
        <v>0</v>
      </c>
      <c r="BD383" s="474">
        <v>0</v>
      </c>
      <c r="BE383" s="263">
        <f t="shared" ref="BE383" si="3584">IFERROR($D383*BF383,0)</f>
        <v>0</v>
      </c>
      <c r="BF383" s="474">
        <v>0</v>
      </c>
      <c r="BG383" s="263">
        <f t="shared" ref="BG383" si="3585">IFERROR($D383*BH383,0)</f>
        <v>0</v>
      </c>
      <c r="BH383" s="474">
        <v>0</v>
      </c>
      <c r="BI383" s="263">
        <f t="shared" ref="BI383" si="3586">IFERROR($D383*BJ383,0)</f>
        <v>0</v>
      </c>
      <c r="BJ383" s="474">
        <v>0</v>
      </c>
      <c r="BK383" s="263">
        <f t="shared" ref="BK383" si="3587">IFERROR($D383*BL383,0)</f>
        <v>0</v>
      </c>
      <c r="BL383" s="474">
        <v>0</v>
      </c>
      <c r="BM383" s="263">
        <f t="shared" ref="BM383" si="3588">IFERROR($D383*BN383,0)</f>
        <v>0</v>
      </c>
      <c r="BN383" s="474">
        <v>0</v>
      </c>
      <c r="BO383" s="263">
        <f t="shared" ref="BO383" si="3589">IFERROR($D383*BP383,0)</f>
        <v>0</v>
      </c>
      <c r="BP383" s="474">
        <v>0</v>
      </c>
      <c r="BQ383" s="476">
        <f t="shared" ref="BQ383" si="3590">SUM(BN383,BL383,BJ383,BH383,BF383,BD383,BB383,AZ383,AX383,AV383,AT383,AR383,AP383,AN383,AL383,AJ383,AH383,AF383,AD383,AB383,Z383,X383,V383,T383,R383,P383,N383,L383,J383,H383,BP383)</f>
        <v>0</v>
      </c>
      <c r="BR383" s="295">
        <f t="shared" si="3003"/>
        <v>0</v>
      </c>
    </row>
    <row r="384" spans="2:70" ht="18" hidden="1" customHeight="1" outlineLevel="1" thickTop="1" thickBot="1">
      <c r="B384" s="246" t="s">
        <v>135</v>
      </c>
      <c r="C384" s="266" t="str">
        <f>IF(B384="","",VLOOKUP(B384,'Orçamento Detalhado'!$A$11:$I$529,4,))</f>
        <v>SISTEMA DE ESGOTO SANITÁRIO</v>
      </c>
      <c r="D384" s="249">
        <f>SUM(D385:D391)</f>
        <v>0</v>
      </c>
      <c r="E384" s="250">
        <f t="shared" si="3404"/>
        <v>0</v>
      </c>
      <c r="F384" s="478">
        <v>380</v>
      </c>
      <c r="G384" s="249">
        <f>SUM(G385:G391)</f>
        <v>0</v>
      </c>
      <c r="H384" s="252">
        <f>IFERROR(G384/$D384,0)</f>
        <v>0</v>
      </c>
      <c r="I384" s="249">
        <f>SUM(I385:I391)</f>
        <v>0</v>
      </c>
      <c r="J384" s="473">
        <f t="shared" ref="J384" si="3591">IFERROR(I384/$D384,0)</f>
        <v>0</v>
      </c>
      <c r="K384" s="249">
        <f t="shared" ref="K384" si="3592">SUM(K385:K391)</f>
        <v>0</v>
      </c>
      <c r="L384" s="473">
        <f t="shared" ref="L384" si="3593">IFERROR(K384/$D384,0)</f>
        <v>0</v>
      </c>
      <c r="M384" s="249">
        <f t="shared" ref="M384" si="3594">SUM(M385:M391)</f>
        <v>0</v>
      </c>
      <c r="N384" s="473">
        <f t="shared" ref="N384" si="3595">IFERROR(M384/$D384,0)</f>
        <v>0</v>
      </c>
      <c r="O384" s="249">
        <f t="shared" ref="O384" si="3596">SUM(O385:O391)</f>
        <v>0</v>
      </c>
      <c r="P384" s="473">
        <f t="shared" ref="P384" si="3597">IFERROR(O384/$D384,0)</f>
        <v>0</v>
      </c>
      <c r="Q384" s="249">
        <f t="shared" ref="Q384" si="3598">SUM(Q385:Q391)</f>
        <v>0</v>
      </c>
      <c r="R384" s="473">
        <f t="shared" ref="R384" si="3599">IFERROR(Q384/$D384,0)</f>
        <v>0</v>
      </c>
      <c r="S384" s="249">
        <f t="shared" ref="S384" si="3600">SUM(S385:S391)</f>
        <v>0</v>
      </c>
      <c r="T384" s="473">
        <f t="shared" ref="T384" si="3601">IFERROR(S384/$D384,0)</f>
        <v>0</v>
      </c>
      <c r="U384" s="249">
        <f t="shared" ref="U384" si="3602">SUM(U385:U391)</f>
        <v>0</v>
      </c>
      <c r="V384" s="473">
        <f t="shared" ref="V384" si="3603">IFERROR(U384/$D384,0)</f>
        <v>0</v>
      </c>
      <c r="W384" s="249">
        <f t="shared" ref="W384" si="3604">SUM(W385:W391)</f>
        <v>0</v>
      </c>
      <c r="X384" s="473">
        <f t="shared" ref="X384" si="3605">IFERROR(W384/$D384,0)</f>
        <v>0</v>
      </c>
      <c r="Y384" s="249">
        <f t="shared" ref="Y384" si="3606">SUM(Y385:Y391)</f>
        <v>0</v>
      </c>
      <c r="Z384" s="473">
        <f t="shared" ref="Z384" si="3607">IFERROR(Y384/$D384,0)</f>
        <v>0</v>
      </c>
      <c r="AA384" s="249">
        <f t="shared" ref="AA384" si="3608">SUM(AA385:AA391)</f>
        <v>0</v>
      </c>
      <c r="AB384" s="473">
        <f t="shared" ref="AB384" si="3609">IFERROR(AA384/$D384,0)</f>
        <v>0</v>
      </c>
      <c r="AC384" s="249">
        <f t="shared" ref="AC384" si="3610">SUM(AC385:AC391)</f>
        <v>0</v>
      </c>
      <c r="AD384" s="473">
        <f t="shared" ref="AD384" si="3611">IFERROR(AC384/$D384,0)</f>
        <v>0</v>
      </c>
      <c r="AE384" s="249">
        <f t="shared" ref="AE384" si="3612">SUM(AE385:AE391)</f>
        <v>0</v>
      </c>
      <c r="AF384" s="473">
        <f t="shared" ref="AF384" si="3613">IFERROR(AE384/$D384,0)</f>
        <v>0</v>
      </c>
      <c r="AG384" s="249">
        <f t="shared" ref="AG384" si="3614">SUM(AG385:AG391)</f>
        <v>0</v>
      </c>
      <c r="AH384" s="473">
        <f t="shared" ref="AH384" si="3615">IFERROR(AG384/$D384,0)</f>
        <v>0</v>
      </c>
      <c r="AI384" s="249">
        <f t="shared" ref="AI384" si="3616">SUM(AI385:AI391)</f>
        <v>0</v>
      </c>
      <c r="AJ384" s="473">
        <f t="shared" ref="AJ384" si="3617">IFERROR(AI384/$D384,0)</f>
        <v>0</v>
      </c>
      <c r="AK384" s="249">
        <f t="shared" ref="AK384" si="3618">SUM(AK385:AK391)</f>
        <v>0</v>
      </c>
      <c r="AL384" s="473">
        <f t="shared" ref="AL384" si="3619">IFERROR(AK384/$D384,0)</f>
        <v>0</v>
      </c>
      <c r="AM384" s="249">
        <f t="shared" ref="AM384" si="3620">SUM(AM385:AM391)</f>
        <v>0</v>
      </c>
      <c r="AN384" s="473">
        <f t="shared" ref="AN384" si="3621">IFERROR(AM384/$D384,0)</f>
        <v>0</v>
      </c>
      <c r="AO384" s="249">
        <f t="shared" ref="AO384" si="3622">SUM(AO385:AO391)</f>
        <v>0</v>
      </c>
      <c r="AP384" s="473">
        <f t="shared" ref="AP384" si="3623">IFERROR(AO384/$D384,0)</f>
        <v>0</v>
      </c>
      <c r="AQ384" s="249">
        <f t="shared" ref="AQ384" si="3624">SUM(AQ385:AQ391)</f>
        <v>0</v>
      </c>
      <c r="AR384" s="473">
        <f t="shared" ref="AR384" si="3625">IFERROR(AQ384/$D384,0)</f>
        <v>0</v>
      </c>
      <c r="AS384" s="249">
        <f t="shared" ref="AS384" si="3626">SUM(AS385:AS391)</f>
        <v>0</v>
      </c>
      <c r="AT384" s="473">
        <f t="shared" ref="AT384" si="3627">IFERROR(AS384/$D384,0)</f>
        <v>0</v>
      </c>
      <c r="AU384" s="249">
        <f t="shared" ref="AU384" si="3628">SUM(AU385:AU391)</f>
        <v>0</v>
      </c>
      <c r="AV384" s="473">
        <f t="shared" ref="AV384" si="3629">IFERROR(AU384/$D384,0)</f>
        <v>0</v>
      </c>
      <c r="AW384" s="249">
        <f t="shared" ref="AW384" si="3630">SUM(AW385:AW391)</f>
        <v>0</v>
      </c>
      <c r="AX384" s="473">
        <f t="shared" ref="AX384" si="3631">IFERROR(AW384/$D384,0)</f>
        <v>0</v>
      </c>
      <c r="AY384" s="249">
        <f t="shared" ref="AY384" si="3632">SUM(AY385:AY391)</f>
        <v>0</v>
      </c>
      <c r="AZ384" s="473">
        <f t="shared" ref="AZ384" si="3633">IFERROR(AY384/$D384,0)</f>
        <v>0</v>
      </c>
      <c r="BA384" s="249">
        <f t="shared" ref="BA384" si="3634">SUM(BA385:BA391)</f>
        <v>0</v>
      </c>
      <c r="BB384" s="473">
        <f t="shared" ref="BB384" si="3635">IFERROR(BA384/$D384,0)</f>
        <v>0</v>
      </c>
      <c r="BC384" s="249">
        <f t="shared" ref="BC384" si="3636">SUM(BC385:BC391)</f>
        <v>0</v>
      </c>
      <c r="BD384" s="473">
        <f t="shared" ref="BD384" si="3637">IFERROR(BC384/$D384,0)</f>
        <v>0</v>
      </c>
      <c r="BE384" s="249">
        <f t="shared" ref="BE384" si="3638">SUM(BE385:BE391)</f>
        <v>0</v>
      </c>
      <c r="BF384" s="473">
        <f t="shared" ref="BF384" si="3639">IFERROR(BE384/$D384,0)</f>
        <v>0</v>
      </c>
      <c r="BG384" s="249">
        <f>SUM(BG385:BG391)</f>
        <v>0</v>
      </c>
      <c r="BH384" s="473">
        <f t="shared" ref="BH384" si="3640">IFERROR(BG384/$D384,0)</f>
        <v>0</v>
      </c>
      <c r="BI384" s="249">
        <f>SUM(BI385:BI391)</f>
        <v>0</v>
      </c>
      <c r="BJ384" s="473">
        <f t="shared" ref="BJ384" si="3641">IFERROR(BI384/$D384,0)</f>
        <v>0</v>
      </c>
      <c r="BK384" s="249">
        <f>SUM(BK385:BK391)</f>
        <v>0</v>
      </c>
      <c r="BL384" s="473">
        <f t="shared" ref="BL384" si="3642">IFERROR(BK384/$D384,0)</f>
        <v>0</v>
      </c>
      <c r="BM384" s="249">
        <f t="shared" ref="BM384" si="3643">SUM(BM385:BM391)</f>
        <v>0</v>
      </c>
      <c r="BN384" s="473">
        <f t="shared" ref="BN384" si="3644">IFERROR(BM384/$D384,0)</f>
        <v>0</v>
      </c>
      <c r="BO384" s="249">
        <f>SUM(BO385:BO391)</f>
        <v>0</v>
      </c>
      <c r="BP384" s="473">
        <f t="shared" ref="BP384" si="3645">IFERROR(BO384/$D384,0)</f>
        <v>0</v>
      </c>
      <c r="BQ384" s="476">
        <f t="shared" si="3130"/>
        <v>0</v>
      </c>
      <c r="BR384" s="295">
        <f t="shared" si="3003"/>
        <v>0</v>
      </c>
    </row>
    <row r="385" spans="2:70" ht="18" hidden="1" customHeight="1" outlineLevel="2" thickTop="1" thickBot="1">
      <c r="B385" s="208" t="s">
        <v>788</v>
      </c>
      <c r="C385" s="260" t="str">
        <f>IF(VLOOKUP(B385,'Orçamento Detalhado'!$A$11:$I$529,4,)="","",(VLOOKUP(B385,'Orçamento Detalhado'!$A$11:$I$529,4,)))</f>
        <v>Rede de distribuição - esgoto</v>
      </c>
      <c r="D385" s="261" t="str">
        <f>IF(B385="","",VLOOKUP($B385,'Orçamento Detalhado'!$A$11:$J$529,10,))</f>
        <v/>
      </c>
      <c r="E385" s="262">
        <f t="shared" si="3404"/>
        <v>0</v>
      </c>
      <c r="F385" s="478">
        <v>381</v>
      </c>
      <c r="G385" s="263">
        <f t="shared" ref="G385:G388" si="3646">IFERROR($D385*H385,0)</f>
        <v>0</v>
      </c>
      <c r="H385" s="264"/>
      <c r="I385" s="263">
        <f t="shared" ref="I385:I388" si="3647">IFERROR($D385*J385,0)</f>
        <v>0</v>
      </c>
      <c r="J385" s="474"/>
      <c r="K385" s="263">
        <f t="shared" ref="K385:K388" si="3648">IFERROR($D385*L385,0)</f>
        <v>0</v>
      </c>
      <c r="L385" s="474">
        <v>0</v>
      </c>
      <c r="M385" s="263">
        <f t="shared" ref="M385:M388" si="3649">IFERROR($D385*N385,0)</f>
        <v>0</v>
      </c>
      <c r="N385" s="474">
        <v>0</v>
      </c>
      <c r="O385" s="263">
        <f t="shared" ref="O385:O388" si="3650">IFERROR($D385*P385,0)</f>
        <v>0</v>
      </c>
      <c r="P385" s="474">
        <v>0</v>
      </c>
      <c r="Q385" s="263">
        <f t="shared" ref="Q385:Q388" si="3651">IFERROR($D385*R385,0)</f>
        <v>0</v>
      </c>
      <c r="R385" s="474">
        <v>0</v>
      </c>
      <c r="S385" s="263">
        <f t="shared" ref="S385:S388" si="3652">IFERROR($D385*T385,0)</f>
        <v>0</v>
      </c>
      <c r="T385" s="474">
        <v>0</v>
      </c>
      <c r="U385" s="263">
        <f t="shared" ref="U385:U388" si="3653">IFERROR($D385*V385,0)</f>
        <v>0</v>
      </c>
      <c r="V385" s="474">
        <v>0</v>
      </c>
      <c r="W385" s="263">
        <f t="shared" ref="W385:W388" si="3654">IFERROR($D385*X385,0)</f>
        <v>0</v>
      </c>
      <c r="X385" s="474">
        <v>0</v>
      </c>
      <c r="Y385" s="263">
        <f t="shared" ref="Y385:Y388" si="3655">IFERROR($D385*Z385,0)</f>
        <v>0</v>
      </c>
      <c r="Z385" s="474">
        <v>0</v>
      </c>
      <c r="AA385" s="263">
        <f t="shared" ref="AA385:AA388" si="3656">IFERROR($D385*AB385,0)</f>
        <v>0</v>
      </c>
      <c r="AB385" s="474"/>
      <c r="AC385" s="263">
        <f t="shared" ref="AC385:AC388" si="3657">IFERROR($D385*AD385,0)</f>
        <v>0</v>
      </c>
      <c r="AD385" s="474"/>
      <c r="AE385" s="263">
        <f t="shared" ref="AE385:AE388" si="3658">IFERROR($D385*AF385,0)</f>
        <v>0</v>
      </c>
      <c r="AF385" s="474"/>
      <c r="AG385" s="263">
        <f t="shared" ref="AG385:AG388" si="3659">IFERROR($D385*AH385,0)</f>
        <v>0</v>
      </c>
      <c r="AH385" s="474"/>
      <c r="AI385" s="263">
        <f t="shared" ref="AI385:AI388" si="3660">IFERROR($D385*AJ385,0)</f>
        <v>0</v>
      </c>
      <c r="AJ385" s="474">
        <v>0</v>
      </c>
      <c r="AK385" s="263">
        <f t="shared" ref="AK385:AK388" si="3661">IFERROR($D385*AL385,0)</f>
        <v>0</v>
      </c>
      <c r="AL385" s="474">
        <v>0</v>
      </c>
      <c r="AM385" s="263">
        <f t="shared" ref="AM385:AM388" si="3662">IFERROR($D385*AN385,0)</f>
        <v>0</v>
      </c>
      <c r="AN385" s="474">
        <v>0</v>
      </c>
      <c r="AO385" s="263">
        <f t="shared" ref="AO385:AO388" si="3663">IFERROR($D385*AP385,0)</f>
        <v>0</v>
      </c>
      <c r="AP385" s="474">
        <v>0</v>
      </c>
      <c r="AQ385" s="263">
        <f t="shared" ref="AQ385:AQ388" si="3664">IFERROR($D385*AR385,0)</f>
        <v>0</v>
      </c>
      <c r="AR385" s="474">
        <v>0</v>
      </c>
      <c r="AS385" s="263">
        <f t="shared" ref="AS385:AS388" si="3665">IFERROR($D385*AT385,0)</f>
        <v>0</v>
      </c>
      <c r="AT385" s="474">
        <v>0</v>
      </c>
      <c r="AU385" s="263">
        <f t="shared" ref="AU385:AU388" si="3666">IFERROR($D385*AV385,0)</f>
        <v>0</v>
      </c>
      <c r="AV385" s="474">
        <v>0</v>
      </c>
      <c r="AW385" s="263">
        <f t="shared" ref="AW385:AW388" si="3667">IFERROR($D385*AX385,0)</f>
        <v>0</v>
      </c>
      <c r="AX385" s="474">
        <v>0</v>
      </c>
      <c r="AY385" s="263">
        <f t="shared" ref="AY385:AY388" si="3668">IFERROR($D385*AZ385,0)</f>
        <v>0</v>
      </c>
      <c r="AZ385" s="474">
        <v>0</v>
      </c>
      <c r="BA385" s="263">
        <f t="shared" ref="BA385:BA388" si="3669">IFERROR($D385*BB385,0)</f>
        <v>0</v>
      </c>
      <c r="BB385" s="474">
        <v>0</v>
      </c>
      <c r="BC385" s="263">
        <f t="shared" ref="BC385:BC388" si="3670">IFERROR($D385*BD385,0)</f>
        <v>0</v>
      </c>
      <c r="BD385" s="474">
        <v>0</v>
      </c>
      <c r="BE385" s="263">
        <f t="shared" ref="BE385:BE388" si="3671">IFERROR($D385*BF385,0)</f>
        <v>0</v>
      </c>
      <c r="BF385" s="474">
        <v>0</v>
      </c>
      <c r="BG385" s="263">
        <f t="shared" ref="BG385:BG388" si="3672">IFERROR($D385*BH385,0)</f>
        <v>0</v>
      </c>
      <c r="BH385" s="474">
        <v>0</v>
      </c>
      <c r="BI385" s="263">
        <f t="shared" ref="BI385:BI388" si="3673">IFERROR($D385*BJ385,0)</f>
        <v>0</v>
      </c>
      <c r="BJ385" s="474">
        <v>0</v>
      </c>
      <c r="BK385" s="263">
        <f t="shared" ref="BK385:BK388" si="3674">IFERROR($D385*BL385,0)</f>
        <v>0</v>
      </c>
      <c r="BL385" s="474">
        <v>0</v>
      </c>
      <c r="BM385" s="263">
        <f t="shared" ref="BM385:BM388" si="3675">IFERROR($D385*BN385,0)</f>
        <v>0</v>
      </c>
      <c r="BN385" s="474">
        <v>0</v>
      </c>
      <c r="BO385" s="263">
        <f t="shared" ref="BO385:BO388" si="3676">IFERROR($D385*BP385,0)</f>
        <v>0</v>
      </c>
      <c r="BP385" s="474">
        <v>0</v>
      </c>
      <c r="BQ385" s="476">
        <f t="shared" ref="BQ385:BQ388" si="3677">SUM(BN385,BL385,BJ385,BH385,BF385,BD385,BB385,AZ385,AX385,AV385,AT385,AR385,AP385,AN385,AL385,AJ385,AH385,AF385,AD385,AB385,Z385,X385,V385,T385,R385,P385,N385,L385,J385,H385,BP385)</f>
        <v>0</v>
      </c>
      <c r="BR385" s="295">
        <f t="shared" si="3003"/>
        <v>0</v>
      </c>
    </row>
    <row r="386" spans="2:70" ht="18" hidden="1" customHeight="1" outlineLevel="2" thickTop="1" thickBot="1">
      <c r="B386" s="208" t="s">
        <v>790</v>
      </c>
      <c r="C386" s="260" t="str">
        <f>IF(VLOOKUP(B386,'Orçamento Detalhado'!$A$11:$I$529,4,)="","",(VLOOKUP(B386,'Orçamento Detalhado'!$A$11:$I$529,4,)))</f>
        <v>Caixa de passagem e gordura</v>
      </c>
      <c r="D386" s="261" t="str">
        <f>IF(B386="","",VLOOKUP($B386,'Orçamento Detalhado'!$A$11:$J$529,10,))</f>
        <v/>
      </c>
      <c r="E386" s="262">
        <f t="shared" si="3404"/>
        <v>0</v>
      </c>
      <c r="F386" s="478">
        <v>382</v>
      </c>
      <c r="G386" s="263">
        <f t="shared" si="3646"/>
        <v>0</v>
      </c>
      <c r="H386" s="264"/>
      <c r="I386" s="263">
        <f t="shared" si="3647"/>
        <v>0</v>
      </c>
      <c r="J386" s="474"/>
      <c r="K386" s="263">
        <f t="shared" si="3648"/>
        <v>0</v>
      </c>
      <c r="L386" s="474">
        <v>0</v>
      </c>
      <c r="M386" s="263">
        <f t="shared" si="3649"/>
        <v>0</v>
      </c>
      <c r="N386" s="474">
        <v>0</v>
      </c>
      <c r="O386" s="263">
        <f t="shared" si="3650"/>
        <v>0</v>
      </c>
      <c r="P386" s="474">
        <v>0</v>
      </c>
      <c r="Q386" s="263">
        <f t="shared" si="3651"/>
        <v>0</v>
      </c>
      <c r="R386" s="474">
        <v>0</v>
      </c>
      <c r="S386" s="263">
        <f t="shared" si="3652"/>
        <v>0</v>
      </c>
      <c r="T386" s="474">
        <v>0</v>
      </c>
      <c r="U386" s="263">
        <f t="shared" si="3653"/>
        <v>0</v>
      </c>
      <c r="V386" s="474">
        <v>0</v>
      </c>
      <c r="W386" s="263">
        <f t="shared" si="3654"/>
        <v>0</v>
      </c>
      <c r="X386" s="474">
        <v>0</v>
      </c>
      <c r="Y386" s="263">
        <f t="shared" si="3655"/>
        <v>0</v>
      </c>
      <c r="Z386" s="474">
        <v>0</v>
      </c>
      <c r="AA386" s="263">
        <f t="shared" si="3656"/>
        <v>0</v>
      </c>
      <c r="AB386" s="474"/>
      <c r="AC386" s="263">
        <f t="shared" si="3657"/>
        <v>0</v>
      </c>
      <c r="AD386" s="474"/>
      <c r="AE386" s="263">
        <f t="shared" si="3658"/>
        <v>0</v>
      </c>
      <c r="AF386" s="474"/>
      <c r="AG386" s="263">
        <f t="shared" si="3659"/>
        <v>0</v>
      </c>
      <c r="AH386" s="474"/>
      <c r="AI386" s="263">
        <f t="shared" si="3660"/>
        <v>0</v>
      </c>
      <c r="AJ386" s="474">
        <v>0</v>
      </c>
      <c r="AK386" s="263">
        <f t="shared" si="3661"/>
        <v>0</v>
      </c>
      <c r="AL386" s="474">
        <v>0</v>
      </c>
      <c r="AM386" s="263">
        <f t="shared" si="3662"/>
        <v>0</v>
      </c>
      <c r="AN386" s="474">
        <v>0</v>
      </c>
      <c r="AO386" s="263">
        <f t="shared" si="3663"/>
        <v>0</v>
      </c>
      <c r="AP386" s="474">
        <v>0</v>
      </c>
      <c r="AQ386" s="263">
        <f t="shared" si="3664"/>
        <v>0</v>
      </c>
      <c r="AR386" s="474">
        <v>0</v>
      </c>
      <c r="AS386" s="263">
        <f t="shared" si="3665"/>
        <v>0</v>
      </c>
      <c r="AT386" s="474">
        <v>0</v>
      </c>
      <c r="AU386" s="263">
        <f t="shared" si="3666"/>
        <v>0</v>
      </c>
      <c r="AV386" s="474">
        <v>0</v>
      </c>
      <c r="AW386" s="263">
        <f t="shared" si="3667"/>
        <v>0</v>
      </c>
      <c r="AX386" s="474">
        <v>0</v>
      </c>
      <c r="AY386" s="263">
        <f t="shared" si="3668"/>
        <v>0</v>
      </c>
      <c r="AZ386" s="474">
        <v>0</v>
      </c>
      <c r="BA386" s="263">
        <f t="shared" si="3669"/>
        <v>0</v>
      </c>
      <c r="BB386" s="474">
        <v>0</v>
      </c>
      <c r="BC386" s="263">
        <f t="shared" si="3670"/>
        <v>0</v>
      </c>
      <c r="BD386" s="474">
        <v>0</v>
      </c>
      <c r="BE386" s="263">
        <f t="shared" si="3671"/>
        <v>0</v>
      </c>
      <c r="BF386" s="474">
        <v>0</v>
      </c>
      <c r="BG386" s="263">
        <f t="shared" si="3672"/>
        <v>0</v>
      </c>
      <c r="BH386" s="474">
        <v>0</v>
      </c>
      <c r="BI386" s="263">
        <f t="shared" si="3673"/>
        <v>0</v>
      </c>
      <c r="BJ386" s="474">
        <v>0</v>
      </c>
      <c r="BK386" s="263">
        <f t="shared" si="3674"/>
        <v>0</v>
      </c>
      <c r="BL386" s="474">
        <v>0</v>
      </c>
      <c r="BM386" s="263">
        <f t="shared" si="3675"/>
        <v>0</v>
      </c>
      <c r="BN386" s="474">
        <v>0</v>
      </c>
      <c r="BO386" s="263">
        <f t="shared" si="3676"/>
        <v>0</v>
      </c>
      <c r="BP386" s="474">
        <v>0</v>
      </c>
      <c r="BQ386" s="476">
        <f t="shared" si="3677"/>
        <v>0</v>
      </c>
      <c r="BR386" s="295">
        <f t="shared" si="3003"/>
        <v>0</v>
      </c>
    </row>
    <row r="387" spans="2:70" ht="18" hidden="1" customHeight="1" outlineLevel="2" thickTop="1" thickBot="1">
      <c r="B387" s="208" t="s">
        <v>792</v>
      </c>
      <c r="C387" s="260" t="str">
        <f>IF(VLOOKUP(B387,'Orçamento Detalhado'!$A$11:$I$529,4,)="","",(VLOOKUP(B387,'Orçamento Detalhado'!$A$11:$I$529,4,)))</f>
        <v/>
      </c>
      <c r="D387" s="261" t="str">
        <f>IF(B387="","",VLOOKUP($B387,'Orçamento Detalhado'!$A$11:$J$529,10,))</f>
        <v/>
      </c>
      <c r="E387" s="262">
        <f t="shared" si="3404"/>
        <v>0</v>
      </c>
      <c r="F387" s="478">
        <v>383</v>
      </c>
      <c r="G387" s="263">
        <f t="shared" si="3646"/>
        <v>0</v>
      </c>
      <c r="H387" s="264"/>
      <c r="I387" s="263">
        <f t="shared" si="3647"/>
        <v>0</v>
      </c>
      <c r="J387" s="474"/>
      <c r="K387" s="263">
        <f t="shared" si="3648"/>
        <v>0</v>
      </c>
      <c r="L387" s="474">
        <v>0</v>
      </c>
      <c r="M387" s="263">
        <f t="shared" si="3649"/>
        <v>0</v>
      </c>
      <c r="N387" s="474">
        <v>0</v>
      </c>
      <c r="O387" s="263">
        <f t="shared" si="3650"/>
        <v>0</v>
      </c>
      <c r="P387" s="474">
        <v>0</v>
      </c>
      <c r="Q387" s="263">
        <f t="shared" si="3651"/>
        <v>0</v>
      </c>
      <c r="R387" s="474">
        <v>0</v>
      </c>
      <c r="S387" s="263">
        <f t="shared" si="3652"/>
        <v>0</v>
      </c>
      <c r="T387" s="474">
        <v>0</v>
      </c>
      <c r="U387" s="263">
        <f t="shared" si="3653"/>
        <v>0</v>
      </c>
      <c r="V387" s="474">
        <v>0</v>
      </c>
      <c r="W387" s="263">
        <f t="shared" si="3654"/>
        <v>0</v>
      </c>
      <c r="X387" s="474">
        <v>0</v>
      </c>
      <c r="Y387" s="263">
        <f t="shared" si="3655"/>
        <v>0</v>
      </c>
      <c r="Z387" s="474">
        <v>0</v>
      </c>
      <c r="AA387" s="263">
        <f t="shared" si="3656"/>
        <v>0</v>
      </c>
      <c r="AB387" s="474"/>
      <c r="AC387" s="263">
        <f t="shared" si="3657"/>
        <v>0</v>
      </c>
      <c r="AD387" s="474"/>
      <c r="AE387" s="263">
        <f t="shared" si="3658"/>
        <v>0</v>
      </c>
      <c r="AF387" s="474"/>
      <c r="AG387" s="263">
        <f t="shared" si="3659"/>
        <v>0</v>
      </c>
      <c r="AH387" s="474"/>
      <c r="AI387" s="263">
        <f t="shared" si="3660"/>
        <v>0</v>
      </c>
      <c r="AJ387" s="474">
        <v>0</v>
      </c>
      <c r="AK387" s="263">
        <f t="shared" si="3661"/>
        <v>0</v>
      </c>
      <c r="AL387" s="474">
        <v>0</v>
      </c>
      <c r="AM387" s="263">
        <f t="shared" si="3662"/>
        <v>0</v>
      </c>
      <c r="AN387" s="474">
        <v>0</v>
      </c>
      <c r="AO387" s="263">
        <f t="shared" si="3663"/>
        <v>0</v>
      </c>
      <c r="AP387" s="474">
        <v>0</v>
      </c>
      <c r="AQ387" s="263">
        <f t="shared" si="3664"/>
        <v>0</v>
      </c>
      <c r="AR387" s="474">
        <v>0</v>
      </c>
      <c r="AS387" s="263">
        <f t="shared" si="3665"/>
        <v>0</v>
      </c>
      <c r="AT387" s="474">
        <v>0</v>
      </c>
      <c r="AU387" s="263">
        <f t="shared" si="3666"/>
        <v>0</v>
      </c>
      <c r="AV387" s="474">
        <v>0</v>
      </c>
      <c r="AW387" s="263">
        <f t="shared" si="3667"/>
        <v>0</v>
      </c>
      <c r="AX387" s="474">
        <v>0</v>
      </c>
      <c r="AY387" s="263">
        <f t="shared" si="3668"/>
        <v>0</v>
      </c>
      <c r="AZ387" s="474">
        <v>0</v>
      </c>
      <c r="BA387" s="263">
        <f t="shared" si="3669"/>
        <v>0</v>
      </c>
      <c r="BB387" s="474">
        <v>0</v>
      </c>
      <c r="BC387" s="263">
        <f t="shared" si="3670"/>
        <v>0</v>
      </c>
      <c r="BD387" s="474">
        <v>0</v>
      </c>
      <c r="BE387" s="263">
        <f t="shared" si="3671"/>
        <v>0</v>
      </c>
      <c r="BF387" s="474">
        <v>0</v>
      </c>
      <c r="BG387" s="263">
        <f t="shared" si="3672"/>
        <v>0</v>
      </c>
      <c r="BH387" s="474">
        <v>0</v>
      </c>
      <c r="BI387" s="263">
        <f t="shared" si="3673"/>
        <v>0</v>
      </c>
      <c r="BJ387" s="474">
        <v>0</v>
      </c>
      <c r="BK387" s="263">
        <f t="shared" si="3674"/>
        <v>0</v>
      </c>
      <c r="BL387" s="474">
        <v>0</v>
      </c>
      <c r="BM387" s="263">
        <f t="shared" si="3675"/>
        <v>0</v>
      </c>
      <c r="BN387" s="474">
        <v>0</v>
      </c>
      <c r="BO387" s="263">
        <f t="shared" si="3676"/>
        <v>0</v>
      </c>
      <c r="BP387" s="474">
        <v>0</v>
      </c>
      <c r="BQ387" s="476">
        <f t="shared" si="3677"/>
        <v>0</v>
      </c>
      <c r="BR387" s="295">
        <f t="shared" si="3003"/>
        <v>0</v>
      </c>
    </row>
    <row r="388" spans="2:70" ht="18" hidden="1" customHeight="1" outlineLevel="2" thickTop="1" thickBot="1">
      <c r="B388" s="208" t="s">
        <v>793</v>
      </c>
      <c r="C388" s="260" t="str">
        <f>IF(VLOOKUP(B388,'Orçamento Detalhado'!$A$11:$I$529,4,)="","",(VLOOKUP(B388,'Orçamento Detalhado'!$A$11:$I$529,4,)))</f>
        <v/>
      </c>
      <c r="D388" s="261" t="str">
        <f>IF(B388="","",VLOOKUP($B388,'Orçamento Detalhado'!$A$11:$J$529,10,))</f>
        <v/>
      </c>
      <c r="E388" s="262">
        <f t="shared" si="3404"/>
        <v>0</v>
      </c>
      <c r="F388" s="478">
        <v>384</v>
      </c>
      <c r="G388" s="263">
        <f t="shared" si="3646"/>
        <v>0</v>
      </c>
      <c r="H388" s="264"/>
      <c r="I388" s="263">
        <f t="shared" si="3647"/>
        <v>0</v>
      </c>
      <c r="J388" s="474"/>
      <c r="K388" s="263">
        <f t="shared" si="3648"/>
        <v>0</v>
      </c>
      <c r="L388" s="474">
        <v>0</v>
      </c>
      <c r="M388" s="263">
        <f t="shared" si="3649"/>
        <v>0</v>
      </c>
      <c r="N388" s="474">
        <v>0</v>
      </c>
      <c r="O388" s="263">
        <f t="shared" si="3650"/>
        <v>0</v>
      </c>
      <c r="P388" s="474">
        <v>0</v>
      </c>
      <c r="Q388" s="263">
        <f t="shared" si="3651"/>
        <v>0</v>
      </c>
      <c r="R388" s="474">
        <v>0</v>
      </c>
      <c r="S388" s="263">
        <f t="shared" si="3652"/>
        <v>0</v>
      </c>
      <c r="T388" s="474">
        <v>0</v>
      </c>
      <c r="U388" s="263">
        <f t="shared" si="3653"/>
        <v>0</v>
      </c>
      <c r="V388" s="474">
        <v>0</v>
      </c>
      <c r="W388" s="263">
        <f t="shared" si="3654"/>
        <v>0</v>
      </c>
      <c r="X388" s="474">
        <v>0</v>
      </c>
      <c r="Y388" s="263">
        <f t="shared" si="3655"/>
        <v>0</v>
      </c>
      <c r="Z388" s="474">
        <v>0</v>
      </c>
      <c r="AA388" s="263">
        <f t="shared" si="3656"/>
        <v>0</v>
      </c>
      <c r="AB388" s="474"/>
      <c r="AC388" s="263">
        <f t="shared" si="3657"/>
        <v>0</v>
      </c>
      <c r="AD388" s="474"/>
      <c r="AE388" s="263">
        <f t="shared" si="3658"/>
        <v>0</v>
      </c>
      <c r="AF388" s="474"/>
      <c r="AG388" s="263">
        <f t="shared" si="3659"/>
        <v>0</v>
      </c>
      <c r="AH388" s="474"/>
      <c r="AI388" s="263">
        <f t="shared" si="3660"/>
        <v>0</v>
      </c>
      <c r="AJ388" s="474">
        <v>0</v>
      </c>
      <c r="AK388" s="263">
        <f t="shared" si="3661"/>
        <v>0</v>
      </c>
      <c r="AL388" s="474">
        <v>0</v>
      </c>
      <c r="AM388" s="263">
        <f t="shared" si="3662"/>
        <v>0</v>
      </c>
      <c r="AN388" s="474">
        <v>0</v>
      </c>
      <c r="AO388" s="263">
        <f t="shared" si="3663"/>
        <v>0</v>
      </c>
      <c r="AP388" s="474">
        <v>0</v>
      </c>
      <c r="AQ388" s="263">
        <f t="shared" si="3664"/>
        <v>0</v>
      </c>
      <c r="AR388" s="474">
        <v>0</v>
      </c>
      <c r="AS388" s="263">
        <f t="shared" si="3665"/>
        <v>0</v>
      </c>
      <c r="AT388" s="474">
        <v>0</v>
      </c>
      <c r="AU388" s="263">
        <f t="shared" si="3666"/>
        <v>0</v>
      </c>
      <c r="AV388" s="474">
        <v>0</v>
      </c>
      <c r="AW388" s="263">
        <f t="shared" si="3667"/>
        <v>0</v>
      </c>
      <c r="AX388" s="474">
        <v>0</v>
      </c>
      <c r="AY388" s="263">
        <f t="shared" si="3668"/>
        <v>0</v>
      </c>
      <c r="AZ388" s="474">
        <v>0</v>
      </c>
      <c r="BA388" s="263">
        <f t="shared" si="3669"/>
        <v>0</v>
      </c>
      <c r="BB388" s="474">
        <v>0</v>
      </c>
      <c r="BC388" s="263">
        <f t="shared" si="3670"/>
        <v>0</v>
      </c>
      <c r="BD388" s="474">
        <v>0</v>
      </c>
      <c r="BE388" s="263">
        <f t="shared" si="3671"/>
        <v>0</v>
      </c>
      <c r="BF388" s="474">
        <v>0</v>
      </c>
      <c r="BG388" s="263">
        <f t="shared" si="3672"/>
        <v>0</v>
      </c>
      <c r="BH388" s="474">
        <v>0</v>
      </c>
      <c r="BI388" s="263">
        <f t="shared" si="3673"/>
        <v>0</v>
      </c>
      <c r="BJ388" s="474">
        <v>0</v>
      </c>
      <c r="BK388" s="263">
        <f t="shared" si="3674"/>
        <v>0</v>
      </c>
      <c r="BL388" s="474">
        <v>0</v>
      </c>
      <c r="BM388" s="263">
        <f t="shared" si="3675"/>
        <v>0</v>
      </c>
      <c r="BN388" s="474">
        <v>0</v>
      </c>
      <c r="BO388" s="263">
        <f t="shared" si="3676"/>
        <v>0</v>
      </c>
      <c r="BP388" s="474">
        <v>0</v>
      </c>
      <c r="BQ388" s="476">
        <f t="shared" si="3677"/>
        <v>0</v>
      </c>
      <c r="BR388" s="295">
        <f t="shared" si="3003"/>
        <v>0</v>
      </c>
    </row>
    <row r="389" spans="2:70" ht="18" hidden="1" customHeight="1" outlineLevel="2" thickTop="1" thickBot="1">
      <c r="B389" s="208" t="s">
        <v>794</v>
      </c>
      <c r="C389" s="260" t="str">
        <f>IF(VLOOKUP(B389,'Orçamento Detalhado'!$A$11:$I$529,4,)="","",(VLOOKUP(B389,'Orçamento Detalhado'!$A$11:$I$529,4,)))</f>
        <v/>
      </c>
      <c r="D389" s="261" t="str">
        <f>IF(B389="","",VLOOKUP($B389,'Orçamento Detalhado'!$A$11:$J$529,10,))</f>
        <v/>
      </c>
      <c r="E389" s="262">
        <f t="shared" si="3404"/>
        <v>0</v>
      </c>
      <c r="F389" s="478">
        <v>385</v>
      </c>
      <c r="G389" s="263">
        <f t="shared" ref="G389:G390" si="3678">IFERROR($D389*H389,0)</f>
        <v>0</v>
      </c>
      <c r="H389" s="264"/>
      <c r="I389" s="263">
        <f t="shared" ref="I389:I390" si="3679">IFERROR($D389*J389,0)</f>
        <v>0</v>
      </c>
      <c r="J389" s="474"/>
      <c r="K389" s="263">
        <f t="shared" ref="K389:K390" si="3680">IFERROR($D389*L389,0)</f>
        <v>0</v>
      </c>
      <c r="L389" s="474">
        <v>0</v>
      </c>
      <c r="M389" s="263">
        <f t="shared" ref="M389:M390" si="3681">IFERROR($D389*N389,0)</f>
        <v>0</v>
      </c>
      <c r="N389" s="474">
        <v>0</v>
      </c>
      <c r="O389" s="263">
        <f t="shared" ref="O389:O390" si="3682">IFERROR($D389*P389,0)</f>
        <v>0</v>
      </c>
      <c r="P389" s="474">
        <v>0</v>
      </c>
      <c r="Q389" s="263">
        <f t="shared" ref="Q389:Q390" si="3683">IFERROR($D389*R389,0)</f>
        <v>0</v>
      </c>
      <c r="R389" s="474">
        <v>0</v>
      </c>
      <c r="S389" s="263">
        <f t="shared" ref="S389:S390" si="3684">IFERROR($D389*T389,0)</f>
        <v>0</v>
      </c>
      <c r="T389" s="474">
        <v>0</v>
      </c>
      <c r="U389" s="263">
        <f t="shared" ref="U389:U390" si="3685">IFERROR($D389*V389,0)</f>
        <v>0</v>
      </c>
      <c r="V389" s="474">
        <v>0</v>
      </c>
      <c r="W389" s="263">
        <f t="shared" ref="W389:W390" si="3686">IFERROR($D389*X389,0)</f>
        <v>0</v>
      </c>
      <c r="X389" s="474">
        <v>0</v>
      </c>
      <c r="Y389" s="263">
        <f t="shared" ref="Y389:Y390" si="3687">IFERROR($D389*Z389,0)</f>
        <v>0</v>
      </c>
      <c r="Z389" s="474">
        <v>0</v>
      </c>
      <c r="AA389" s="263">
        <f t="shared" ref="AA389:AA390" si="3688">IFERROR($D389*AB389,0)</f>
        <v>0</v>
      </c>
      <c r="AB389" s="474"/>
      <c r="AC389" s="263">
        <f t="shared" ref="AC389:AC390" si="3689">IFERROR($D389*AD389,0)</f>
        <v>0</v>
      </c>
      <c r="AD389" s="474"/>
      <c r="AE389" s="263">
        <f t="shared" ref="AE389:AE390" si="3690">IFERROR($D389*AF389,0)</f>
        <v>0</v>
      </c>
      <c r="AF389" s="474"/>
      <c r="AG389" s="263">
        <f t="shared" ref="AG389:AG390" si="3691">IFERROR($D389*AH389,0)</f>
        <v>0</v>
      </c>
      <c r="AH389" s="474"/>
      <c r="AI389" s="263">
        <f t="shared" ref="AI389:AI390" si="3692">IFERROR($D389*AJ389,0)</f>
        <v>0</v>
      </c>
      <c r="AJ389" s="474">
        <v>0</v>
      </c>
      <c r="AK389" s="263">
        <f t="shared" ref="AK389:AK390" si="3693">IFERROR($D389*AL389,0)</f>
        <v>0</v>
      </c>
      <c r="AL389" s="474">
        <v>0</v>
      </c>
      <c r="AM389" s="263">
        <f t="shared" ref="AM389:AM390" si="3694">IFERROR($D389*AN389,0)</f>
        <v>0</v>
      </c>
      <c r="AN389" s="474">
        <v>0</v>
      </c>
      <c r="AO389" s="263">
        <f t="shared" ref="AO389:AO390" si="3695">IFERROR($D389*AP389,0)</f>
        <v>0</v>
      </c>
      <c r="AP389" s="474">
        <v>0</v>
      </c>
      <c r="AQ389" s="263">
        <f t="shared" ref="AQ389:AQ390" si="3696">IFERROR($D389*AR389,0)</f>
        <v>0</v>
      </c>
      <c r="AR389" s="474">
        <v>0</v>
      </c>
      <c r="AS389" s="263">
        <f t="shared" ref="AS389:AS390" si="3697">IFERROR($D389*AT389,0)</f>
        <v>0</v>
      </c>
      <c r="AT389" s="474">
        <v>0</v>
      </c>
      <c r="AU389" s="263">
        <f t="shared" ref="AU389:AU390" si="3698">IFERROR($D389*AV389,0)</f>
        <v>0</v>
      </c>
      <c r="AV389" s="474">
        <v>0</v>
      </c>
      <c r="AW389" s="263">
        <f t="shared" ref="AW389:AW390" si="3699">IFERROR($D389*AX389,0)</f>
        <v>0</v>
      </c>
      <c r="AX389" s="474">
        <v>0</v>
      </c>
      <c r="AY389" s="263">
        <f t="shared" ref="AY389:AY390" si="3700">IFERROR($D389*AZ389,0)</f>
        <v>0</v>
      </c>
      <c r="AZ389" s="474">
        <v>0</v>
      </c>
      <c r="BA389" s="263">
        <f t="shared" ref="BA389:BA390" si="3701">IFERROR($D389*BB389,0)</f>
        <v>0</v>
      </c>
      <c r="BB389" s="474">
        <v>0</v>
      </c>
      <c r="BC389" s="263">
        <f t="shared" ref="BC389:BC390" si="3702">IFERROR($D389*BD389,0)</f>
        <v>0</v>
      </c>
      <c r="BD389" s="474">
        <v>0</v>
      </c>
      <c r="BE389" s="263">
        <f t="shared" ref="BE389:BE390" si="3703">IFERROR($D389*BF389,0)</f>
        <v>0</v>
      </c>
      <c r="BF389" s="474">
        <v>0</v>
      </c>
      <c r="BG389" s="263">
        <f t="shared" ref="BG389:BG390" si="3704">IFERROR($D389*BH389,0)</f>
        <v>0</v>
      </c>
      <c r="BH389" s="474">
        <v>0</v>
      </c>
      <c r="BI389" s="263">
        <f t="shared" ref="BI389:BI390" si="3705">IFERROR($D389*BJ389,0)</f>
        <v>0</v>
      </c>
      <c r="BJ389" s="474">
        <v>0</v>
      </c>
      <c r="BK389" s="263">
        <f t="shared" ref="BK389:BK390" si="3706">IFERROR($D389*BL389,0)</f>
        <v>0</v>
      </c>
      <c r="BL389" s="474">
        <v>0</v>
      </c>
      <c r="BM389" s="263">
        <f t="shared" ref="BM389:BM390" si="3707">IFERROR($D389*BN389,0)</f>
        <v>0</v>
      </c>
      <c r="BN389" s="474">
        <v>0</v>
      </c>
      <c r="BO389" s="263">
        <f t="shared" ref="BO389:BO390" si="3708">IFERROR($D389*BP389,0)</f>
        <v>0</v>
      </c>
      <c r="BP389" s="474">
        <v>0</v>
      </c>
      <c r="BQ389" s="476">
        <f t="shared" ref="BQ389:BQ390" si="3709">SUM(BN389,BL389,BJ389,BH389,BF389,BD389,BB389,AZ389,AX389,AV389,AT389,AR389,AP389,AN389,AL389,AJ389,AH389,AF389,AD389,AB389,Z389,X389,V389,T389,R389,P389,N389,L389,J389,H389,BP389)</f>
        <v>0</v>
      </c>
      <c r="BR389" s="295">
        <f t="shared" si="3003"/>
        <v>0</v>
      </c>
    </row>
    <row r="390" spans="2:70" ht="18" hidden="1" customHeight="1" outlineLevel="2" thickTop="1" thickBot="1">
      <c r="B390" s="208" t="s">
        <v>795</v>
      </c>
      <c r="C390" s="260" t="str">
        <f>IF(VLOOKUP(B390,'Orçamento Detalhado'!$A$11:$I$529,4,)="","",(VLOOKUP(B390,'Orçamento Detalhado'!$A$11:$I$529,4,)))</f>
        <v/>
      </c>
      <c r="D390" s="261" t="str">
        <f>IF(B390="","",VLOOKUP($B390,'Orçamento Detalhado'!$A$11:$J$529,10,))</f>
        <v/>
      </c>
      <c r="E390" s="262">
        <f t="shared" si="3404"/>
        <v>0</v>
      </c>
      <c r="F390" s="478">
        <v>386</v>
      </c>
      <c r="G390" s="263">
        <f t="shared" si="3678"/>
        <v>0</v>
      </c>
      <c r="H390" s="264"/>
      <c r="I390" s="263">
        <f t="shared" si="3679"/>
        <v>0</v>
      </c>
      <c r="J390" s="474"/>
      <c r="K390" s="263">
        <f t="shared" si="3680"/>
        <v>0</v>
      </c>
      <c r="L390" s="474">
        <v>0</v>
      </c>
      <c r="M390" s="263">
        <f t="shared" si="3681"/>
        <v>0</v>
      </c>
      <c r="N390" s="474">
        <v>0</v>
      </c>
      <c r="O390" s="263">
        <f t="shared" si="3682"/>
        <v>0</v>
      </c>
      <c r="P390" s="474">
        <v>0</v>
      </c>
      <c r="Q390" s="263">
        <f t="shared" si="3683"/>
        <v>0</v>
      </c>
      <c r="R390" s="474">
        <v>0</v>
      </c>
      <c r="S390" s="263">
        <f t="shared" si="3684"/>
        <v>0</v>
      </c>
      <c r="T390" s="474">
        <v>0</v>
      </c>
      <c r="U390" s="263">
        <f t="shared" si="3685"/>
        <v>0</v>
      </c>
      <c r="V390" s="474">
        <v>0</v>
      </c>
      <c r="W390" s="263">
        <f t="shared" si="3686"/>
        <v>0</v>
      </c>
      <c r="X390" s="474">
        <v>0</v>
      </c>
      <c r="Y390" s="263">
        <f t="shared" si="3687"/>
        <v>0</v>
      </c>
      <c r="Z390" s="474">
        <v>0</v>
      </c>
      <c r="AA390" s="263">
        <f t="shared" si="3688"/>
        <v>0</v>
      </c>
      <c r="AB390" s="474"/>
      <c r="AC390" s="263">
        <f t="shared" si="3689"/>
        <v>0</v>
      </c>
      <c r="AD390" s="474"/>
      <c r="AE390" s="263">
        <f t="shared" si="3690"/>
        <v>0</v>
      </c>
      <c r="AF390" s="474"/>
      <c r="AG390" s="263">
        <f t="shared" si="3691"/>
        <v>0</v>
      </c>
      <c r="AH390" s="474"/>
      <c r="AI390" s="263">
        <f t="shared" si="3692"/>
        <v>0</v>
      </c>
      <c r="AJ390" s="474">
        <v>0</v>
      </c>
      <c r="AK390" s="263">
        <f t="shared" si="3693"/>
        <v>0</v>
      </c>
      <c r="AL390" s="474">
        <v>0</v>
      </c>
      <c r="AM390" s="263">
        <f t="shared" si="3694"/>
        <v>0</v>
      </c>
      <c r="AN390" s="474">
        <v>0</v>
      </c>
      <c r="AO390" s="263">
        <f t="shared" si="3695"/>
        <v>0</v>
      </c>
      <c r="AP390" s="474">
        <v>0</v>
      </c>
      <c r="AQ390" s="263">
        <f t="shared" si="3696"/>
        <v>0</v>
      </c>
      <c r="AR390" s="474">
        <v>0</v>
      </c>
      <c r="AS390" s="263">
        <f t="shared" si="3697"/>
        <v>0</v>
      </c>
      <c r="AT390" s="474">
        <v>0</v>
      </c>
      <c r="AU390" s="263">
        <f t="shared" si="3698"/>
        <v>0</v>
      </c>
      <c r="AV390" s="474">
        <v>0</v>
      </c>
      <c r="AW390" s="263">
        <f t="shared" si="3699"/>
        <v>0</v>
      </c>
      <c r="AX390" s="474">
        <v>0</v>
      </c>
      <c r="AY390" s="263">
        <f t="shared" si="3700"/>
        <v>0</v>
      </c>
      <c r="AZ390" s="474">
        <v>0</v>
      </c>
      <c r="BA390" s="263">
        <f t="shared" si="3701"/>
        <v>0</v>
      </c>
      <c r="BB390" s="474">
        <v>0</v>
      </c>
      <c r="BC390" s="263">
        <f t="shared" si="3702"/>
        <v>0</v>
      </c>
      <c r="BD390" s="474">
        <v>0</v>
      </c>
      <c r="BE390" s="263">
        <f t="shared" si="3703"/>
        <v>0</v>
      </c>
      <c r="BF390" s="474">
        <v>0</v>
      </c>
      <c r="BG390" s="263">
        <f t="shared" si="3704"/>
        <v>0</v>
      </c>
      <c r="BH390" s="474">
        <v>0</v>
      </c>
      <c r="BI390" s="263">
        <f t="shared" si="3705"/>
        <v>0</v>
      </c>
      <c r="BJ390" s="474">
        <v>0</v>
      </c>
      <c r="BK390" s="263">
        <f t="shared" si="3706"/>
        <v>0</v>
      </c>
      <c r="BL390" s="474">
        <v>0</v>
      </c>
      <c r="BM390" s="263">
        <f t="shared" si="3707"/>
        <v>0</v>
      </c>
      <c r="BN390" s="474">
        <v>0</v>
      </c>
      <c r="BO390" s="263">
        <f t="shared" si="3708"/>
        <v>0</v>
      </c>
      <c r="BP390" s="474">
        <v>0</v>
      </c>
      <c r="BQ390" s="476">
        <f t="shared" si="3709"/>
        <v>0</v>
      </c>
      <c r="BR390" s="295">
        <f t="shared" si="3003"/>
        <v>0</v>
      </c>
    </row>
    <row r="391" spans="2:70" ht="18" hidden="1" customHeight="1" outlineLevel="2" thickTop="1" thickBot="1">
      <c r="B391" s="208" t="s">
        <v>796</v>
      </c>
      <c r="C391" s="260" t="str">
        <f>IF(VLOOKUP(B391,'Orçamento Detalhado'!$A$11:$I$529,4,)="","",(VLOOKUP(B391,'Orçamento Detalhado'!$A$11:$I$529,4,)))</f>
        <v/>
      </c>
      <c r="D391" s="261" t="str">
        <f>IF(B391="","",VLOOKUP($B391,'Orçamento Detalhado'!$A$11:$J$529,10,))</f>
        <v/>
      </c>
      <c r="E391" s="262">
        <f t="shared" si="3404"/>
        <v>0</v>
      </c>
      <c r="F391" s="478">
        <v>387</v>
      </c>
      <c r="G391" s="263">
        <f t="shared" ref="G391" si="3710">IFERROR($D391*H391,0)</f>
        <v>0</v>
      </c>
      <c r="H391" s="264"/>
      <c r="I391" s="263">
        <f t="shared" ref="I391" si="3711">IFERROR($D391*J391,0)</f>
        <v>0</v>
      </c>
      <c r="J391" s="474"/>
      <c r="K391" s="263">
        <f t="shared" ref="K391" si="3712">IFERROR($D391*L391,0)</f>
        <v>0</v>
      </c>
      <c r="L391" s="474">
        <v>0</v>
      </c>
      <c r="M391" s="263">
        <f t="shared" ref="M391" si="3713">IFERROR($D391*N391,0)</f>
        <v>0</v>
      </c>
      <c r="N391" s="474">
        <v>0</v>
      </c>
      <c r="O391" s="263">
        <f t="shared" ref="O391" si="3714">IFERROR($D391*P391,0)</f>
        <v>0</v>
      </c>
      <c r="P391" s="474">
        <v>0</v>
      </c>
      <c r="Q391" s="263">
        <f t="shared" ref="Q391" si="3715">IFERROR($D391*R391,0)</f>
        <v>0</v>
      </c>
      <c r="R391" s="474">
        <v>0</v>
      </c>
      <c r="S391" s="263">
        <f t="shared" ref="S391" si="3716">IFERROR($D391*T391,0)</f>
        <v>0</v>
      </c>
      <c r="T391" s="474">
        <v>0</v>
      </c>
      <c r="U391" s="263">
        <f t="shared" ref="U391" si="3717">IFERROR($D391*V391,0)</f>
        <v>0</v>
      </c>
      <c r="V391" s="474">
        <v>0</v>
      </c>
      <c r="W391" s="263">
        <f t="shared" ref="W391" si="3718">IFERROR($D391*X391,0)</f>
        <v>0</v>
      </c>
      <c r="X391" s="474">
        <v>0</v>
      </c>
      <c r="Y391" s="263">
        <f t="shared" ref="Y391" si="3719">IFERROR($D391*Z391,0)</f>
        <v>0</v>
      </c>
      <c r="Z391" s="474">
        <v>0</v>
      </c>
      <c r="AA391" s="263">
        <f t="shared" ref="AA391" si="3720">IFERROR($D391*AB391,0)</f>
        <v>0</v>
      </c>
      <c r="AB391" s="474"/>
      <c r="AC391" s="263">
        <f t="shared" ref="AC391" si="3721">IFERROR($D391*AD391,0)</f>
        <v>0</v>
      </c>
      <c r="AD391" s="474"/>
      <c r="AE391" s="263">
        <f t="shared" ref="AE391" si="3722">IFERROR($D391*AF391,0)</f>
        <v>0</v>
      </c>
      <c r="AF391" s="474"/>
      <c r="AG391" s="263">
        <f t="shared" ref="AG391" si="3723">IFERROR($D391*AH391,0)</f>
        <v>0</v>
      </c>
      <c r="AH391" s="474"/>
      <c r="AI391" s="263">
        <f t="shared" ref="AI391" si="3724">IFERROR($D391*AJ391,0)</f>
        <v>0</v>
      </c>
      <c r="AJ391" s="474">
        <v>0</v>
      </c>
      <c r="AK391" s="263">
        <f t="shared" ref="AK391" si="3725">IFERROR($D391*AL391,0)</f>
        <v>0</v>
      </c>
      <c r="AL391" s="474">
        <v>0</v>
      </c>
      <c r="AM391" s="263">
        <f t="shared" ref="AM391" si="3726">IFERROR($D391*AN391,0)</f>
        <v>0</v>
      </c>
      <c r="AN391" s="474">
        <v>0</v>
      </c>
      <c r="AO391" s="263">
        <f t="shared" ref="AO391" si="3727">IFERROR($D391*AP391,0)</f>
        <v>0</v>
      </c>
      <c r="AP391" s="474">
        <v>0</v>
      </c>
      <c r="AQ391" s="263">
        <f t="shared" ref="AQ391" si="3728">IFERROR($D391*AR391,0)</f>
        <v>0</v>
      </c>
      <c r="AR391" s="474">
        <v>0</v>
      </c>
      <c r="AS391" s="263">
        <f t="shared" ref="AS391" si="3729">IFERROR($D391*AT391,0)</f>
        <v>0</v>
      </c>
      <c r="AT391" s="474">
        <v>0</v>
      </c>
      <c r="AU391" s="263">
        <f t="shared" ref="AU391" si="3730">IFERROR($D391*AV391,0)</f>
        <v>0</v>
      </c>
      <c r="AV391" s="474">
        <v>0</v>
      </c>
      <c r="AW391" s="263">
        <f t="shared" ref="AW391" si="3731">IFERROR($D391*AX391,0)</f>
        <v>0</v>
      </c>
      <c r="AX391" s="474">
        <v>0</v>
      </c>
      <c r="AY391" s="263">
        <f t="shared" ref="AY391" si="3732">IFERROR($D391*AZ391,0)</f>
        <v>0</v>
      </c>
      <c r="AZ391" s="474">
        <v>0</v>
      </c>
      <c r="BA391" s="263">
        <f t="shared" ref="BA391" si="3733">IFERROR($D391*BB391,0)</f>
        <v>0</v>
      </c>
      <c r="BB391" s="474">
        <v>0</v>
      </c>
      <c r="BC391" s="263">
        <f t="shared" ref="BC391" si="3734">IFERROR($D391*BD391,0)</f>
        <v>0</v>
      </c>
      <c r="BD391" s="474">
        <v>0</v>
      </c>
      <c r="BE391" s="263">
        <f t="shared" ref="BE391" si="3735">IFERROR($D391*BF391,0)</f>
        <v>0</v>
      </c>
      <c r="BF391" s="474">
        <v>0</v>
      </c>
      <c r="BG391" s="263">
        <f t="shared" ref="BG391" si="3736">IFERROR($D391*BH391,0)</f>
        <v>0</v>
      </c>
      <c r="BH391" s="474">
        <v>0</v>
      </c>
      <c r="BI391" s="263">
        <f t="shared" ref="BI391" si="3737">IFERROR($D391*BJ391,0)</f>
        <v>0</v>
      </c>
      <c r="BJ391" s="474">
        <v>0</v>
      </c>
      <c r="BK391" s="263">
        <f t="shared" ref="BK391" si="3738">IFERROR($D391*BL391,0)</f>
        <v>0</v>
      </c>
      <c r="BL391" s="474">
        <v>0</v>
      </c>
      <c r="BM391" s="263">
        <f t="shared" ref="BM391" si="3739">IFERROR($D391*BN391,0)</f>
        <v>0</v>
      </c>
      <c r="BN391" s="474">
        <v>0</v>
      </c>
      <c r="BO391" s="263">
        <f t="shared" ref="BO391" si="3740">IFERROR($D391*BP391,0)</f>
        <v>0</v>
      </c>
      <c r="BP391" s="474">
        <v>0</v>
      </c>
      <c r="BQ391" s="476">
        <f t="shared" ref="BQ391" si="3741">SUM(BN391,BL391,BJ391,BH391,BF391,BD391,BB391,AZ391,AX391,AV391,AT391,AR391,AP391,AN391,AL391,AJ391,AH391,AF391,AD391,AB391,Z391,X391,V391,T391,R391,P391,N391,L391,J391,H391,BP391)</f>
        <v>0</v>
      </c>
      <c r="BR391" s="295">
        <f t="shared" si="3003"/>
        <v>0</v>
      </c>
    </row>
    <row r="392" spans="2:70" ht="18" hidden="1" customHeight="1" outlineLevel="1" thickTop="1" thickBot="1">
      <c r="B392" s="246" t="s">
        <v>136</v>
      </c>
      <c r="C392" s="266" t="str">
        <f>IF(B392="","",VLOOKUP(B392,'Orçamento Detalhado'!$A$11:$I$529,4,))</f>
        <v>SISTEMA DE DRENAGEM DE ÁGUAS PLUVIAIS</v>
      </c>
      <c r="D392" s="249">
        <f>SUM(D393:D403)</f>
        <v>0</v>
      </c>
      <c r="E392" s="250">
        <f t="shared" si="3404"/>
        <v>0</v>
      </c>
      <c r="F392" s="478">
        <v>388</v>
      </c>
      <c r="G392" s="251">
        <f>SUM(G393:G403)</f>
        <v>0</v>
      </c>
      <c r="H392" s="252">
        <f t="shared" ref="H392" si="3742">IFERROR(G392/$D392,0)</f>
        <v>0</v>
      </c>
      <c r="I392" s="251">
        <f>SUM(I393:I403)</f>
        <v>0</v>
      </c>
      <c r="J392" s="473">
        <f t="shared" ref="J392" si="3743">IFERROR(I392/$D392,0)</f>
        <v>0</v>
      </c>
      <c r="K392" s="251">
        <f t="shared" ref="K392" si="3744">SUM(K393:K403)</f>
        <v>0</v>
      </c>
      <c r="L392" s="473">
        <f t="shared" ref="L392" si="3745">IFERROR(K392/$D392,0)</f>
        <v>0</v>
      </c>
      <c r="M392" s="251">
        <f t="shared" ref="M392" si="3746">SUM(M393:M403)</f>
        <v>0</v>
      </c>
      <c r="N392" s="473">
        <f t="shared" ref="N392" si="3747">IFERROR(M392/$D392,0)</f>
        <v>0</v>
      </c>
      <c r="O392" s="251">
        <f t="shared" ref="O392" si="3748">SUM(O393:O403)</f>
        <v>0</v>
      </c>
      <c r="P392" s="473">
        <f t="shared" ref="P392" si="3749">IFERROR(O392/$D392,0)</f>
        <v>0</v>
      </c>
      <c r="Q392" s="251">
        <f t="shared" ref="Q392" si="3750">SUM(Q393:Q403)</f>
        <v>0</v>
      </c>
      <c r="R392" s="473">
        <f t="shared" ref="R392" si="3751">IFERROR(Q392/$D392,0)</f>
        <v>0</v>
      </c>
      <c r="S392" s="251">
        <f t="shared" ref="S392" si="3752">SUM(S393:S403)</f>
        <v>0</v>
      </c>
      <c r="T392" s="473">
        <f t="shared" ref="T392" si="3753">IFERROR(S392/$D392,0)</f>
        <v>0</v>
      </c>
      <c r="U392" s="251">
        <f t="shared" ref="U392" si="3754">SUM(U393:U403)</f>
        <v>0</v>
      </c>
      <c r="V392" s="473">
        <f t="shared" ref="V392" si="3755">IFERROR(U392/$D392,0)</f>
        <v>0</v>
      </c>
      <c r="W392" s="251">
        <f t="shared" ref="W392" si="3756">SUM(W393:W403)</f>
        <v>0</v>
      </c>
      <c r="X392" s="473">
        <f t="shared" ref="X392" si="3757">IFERROR(W392/$D392,0)</f>
        <v>0</v>
      </c>
      <c r="Y392" s="251">
        <f t="shared" ref="Y392" si="3758">SUM(Y393:Y403)</f>
        <v>0</v>
      </c>
      <c r="Z392" s="473">
        <f t="shared" ref="Z392" si="3759">IFERROR(Y392/$D392,0)</f>
        <v>0</v>
      </c>
      <c r="AA392" s="251">
        <f t="shared" ref="AA392" si="3760">SUM(AA393:AA403)</f>
        <v>0</v>
      </c>
      <c r="AB392" s="473">
        <f t="shared" ref="AB392" si="3761">IFERROR(AA392/$D392,0)</f>
        <v>0</v>
      </c>
      <c r="AC392" s="251">
        <f t="shared" ref="AC392" si="3762">SUM(AC393:AC403)</f>
        <v>0</v>
      </c>
      <c r="AD392" s="473">
        <f t="shared" ref="AD392" si="3763">IFERROR(AC392/$D392,0)</f>
        <v>0</v>
      </c>
      <c r="AE392" s="251">
        <f t="shared" ref="AE392" si="3764">SUM(AE393:AE403)</f>
        <v>0</v>
      </c>
      <c r="AF392" s="473">
        <f t="shared" ref="AF392" si="3765">IFERROR(AE392/$D392,0)</f>
        <v>0</v>
      </c>
      <c r="AG392" s="251">
        <f t="shared" ref="AG392" si="3766">SUM(AG393:AG403)</f>
        <v>0</v>
      </c>
      <c r="AH392" s="473">
        <f t="shared" ref="AH392" si="3767">IFERROR(AG392/$D392,0)</f>
        <v>0</v>
      </c>
      <c r="AI392" s="251">
        <f t="shared" ref="AI392" si="3768">SUM(AI393:AI403)</f>
        <v>0</v>
      </c>
      <c r="AJ392" s="473">
        <f t="shared" ref="AJ392" si="3769">IFERROR(AI392/$D392,0)</f>
        <v>0</v>
      </c>
      <c r="AK392" s="251">
        <f t="shared" ref="AK392" si="3770">SUM(AK393:AK403)</f>
        <v>0</v>
      </c>
      <c r="AL392" s="473">
        <f t="shared" ref="AL392" si="3771">IFERROR(AK392/$D392,0)</f>
        <v>0</v>
      </c>
      <c r="AM392" s="251">
        <f t="shared" ref="AM392" si="3772">SUM(AM393:AM403)</f>
        <v>0</v>
      </c>
      <c r="AN392" s="473">
        <f t="shared" ref="AN392" si="3773">IFERROR(AM392/$D392,0)</f>
        <v>0</v>
      </c>
      <c r="AO392" s="251">
        <f t="shared" ref="AO392" si="3774">SUM(AO393:AO403)</f>
        <v>0</v>
      </c>
      <c r="AP392" s="473">
        <f t="shared" ref="AP392" si="3775">IFERROR(AO392/$D392,0)</f>
        <v>0</v>
      </c>
      <c r="AQ392" s="251">
        <f t="shared" ref="AQ392" si="3776">SUM(AQ393:AQ403)</f>
        <v>0</v>
      </c>
      <c r="AR392" s="473">
        <f t="shared" ref="AR392" si="3777">IFERROR(AQ392/$D392,0)</f>
        <v>0</v>
      </c>
      <c r="AS392" s="251">
        <f t="shared" ref="AS392" si="3778">SUM(AS393:AS403)</f>
        <v>0</v>
      </c>
      <c r="AT392" s="473">
        <f t="shared" ref="AT392" si="3779">IFERROR(AS392/$D392,0)</f>
        <v>0</v>
      </c>
      <c r="AU392" s="251">
        <f t="shared" ref="AU392" si="3780">SUM(AU393:AU403)</f>
        <v>0</v>
      </c>
      <c r="AV392" s="473">
        <f t="shared" ref="AV392" si="3781">IFERROR(AU392/$D392,0)</f>
        <v>0</v>
      </c>
      <c r="AW392" s="251">
        <f t="shared" ref="AW392" si="3782">SUM(AW393:AW403)</f>
        <v>0</v>
      </c>
      <c r="AX392" s="473">
        <f t="shared" ref="AX392" si="3783">IFERROR(AW392/$D392,0)</f>
        <v>0</v>
      </c>
      <c r="AY392" s="251">
        <f t="shared" ref="AY392" si="3784">SUM(AY393:AY403)</f>
        <v>0</v>
      </c>
      <c r="AZ392" s="473">
        <f t="shared" ref="AZ392" si="3785">IFERROR(AY392/$D392,0)</f>
        <v>0</v>
      </c>
      <c r="BA392" s="251">
        <f t="shared" ref="BA392" si="3786">SUM(BA393:BA403)</f>
        <v>0</v>
      </c>
      <c r="BB392" s="473">
        <f t="shared" ref="BB392" si="3787">IFERROR(BA392/$D392,0)</f>
        <v>0</v>
      </c>
      <c r="BC392" s="251">
        <f t="shared" ref="BC392" si="3788">SUM(BC393:BC403)</f>
        <v>0</v>
      </c>
      <c r="BD392" s="473">
        <f t="shared" ref="BD392" si="3789">IFERROR(BC392/$D392,0)</f>
        <v>0</v>
      </c>
      <c r="BE392" s="251">
        <f t="shared" ref="BE392" si="3790">SUM(BE393:BE403)</f>
        <v>0</v>
      </c>
      <c r="BF392" s="473">
        <f t="shared" ref="BF392" si="3791">IFERROR(BE392/$D392,0)</f>
        <v>0</v>
      </c>
      <c r="BG392" s="251">
        <f>SUM(BG393:BG403)</f>
        <v>0</v>
      </c>
      <c r="BH392" s="473">
        <f t="shared" ref="BH392" si="3792">IFERROR(BG392/$D392,0)</f>
        <v>0</v>
      </c>
      <c r="BI392" s="251">
        <f t="shared" ref="BI392" si="3793">SUM(BI393:BI403)</f>
        <v>0</v>
      </c>
      <c r="BJ392" s="473">
        <f t="shared" ref="BJ392" si="3794">IFERROR(BI392/$D392,0)</f>
        <v>0</v>
      </c>
      <c r="BK392" s="251">
        <f t="shared" ref="BK392" si="3795">SUM(BK393:BK403)</f>
        <v>0</v>
      </c>
      <c r="BL392" s="473">
        <f t="shared" ref="BL392" si="3796">IFERROR(BK392/$D392,0)</f>
        <v>0</v>
      </c>
      <c r="BM392" s="251">
        <f>SUM(BM393:BM403)</f>
        <v>0</v>
      </c>
      <c r="BN392" s="473">
        <f t="shared" ref="BN392" si="3797">IFERROR(BM392/$D392,0)</f>
        <v>0</v>
      </c>
      <c r="BO392" s="251">
        <f>SUM(BO393:BO403)</f>
        <v>0</v>
      </c>
      <c r="BP392" s="473">
        <f t="shared" ref="BP392" si="3798">IFERROR(BO392/$D392,0)</f>
        <v>0</v>
      </c>
      <c r="BQ392" s="476">
        <f t="shared" si="3130"/>
        <v>0</v>
      </c>
      <c r="BR392" s="295">
        <f t="shared" si="3003"/>
        <v>0</v>
      </c>
    </row>
    <row r="393" spans="2:70" ht="18" hidden="1" customHeight="1" outlineLevel="2" thickTop="1" thickBot="1">
      <c r="B393" s="208" t="s">
        <v>798</v>
      </c>
      <c r="C393" s="260" t="str">
        <f>IF(VLOOKUP(B393,'Orçamento Detalhado'!$A$11:$I$529,4,)="","",(VLOOKUP(B393,'Orçamento Detalhado'!$A$11:$I$529,4,)))</f>
        <v>Rede de distribuição - águas pluviais</v>
      </c>
      <c r="D393" s="261" t="str">
        <f>IF(B393="","",VLOOKUP($B393,'Orçamento Detalhado'!$A$11:$J$529,10,))</f>
        <v/>
      </c>
      <c r="E393" s="262">
        <f t="shared" si="3404"/>
        <v>0</v>
      </c>
      <c r="F393" s="478">
        <v>389</v>
      </c>
      <c r="G393" s="263">
        <f t="shared" ref="G393:G400" si="3799">IFERROR($D393*H393,0)</f>
        <v>0</v>
      </c>
      <c r="H393" s="264"/>
      <c r="I393" s="263">
        <f t="shared" ref="I393:I400" si="3800">IFERROR($D393*J393,0)</f>
        <v>0</v>
      </c>
      <c r="J393" s="474"/>
      <c r="K393" s="263">
        <f t="shared" ref="K393:K400" si="3801">IFERROR($D393*L393,0)</f>
        <v>0</v>
      </c>
      <c r="L393" s="474">
        <v>0</v>
      </c>
      <c r="M393" s="263">
        <f t="shared" ref="M393:M400" si="3802">IFERROR($D393*N393,0)</f>
        <v>0</v>
      </c>
      <c r="N393" s="474">
        <v>0</v>
      </c>
      <c r="O393" s="263">
        <f t="shared" ref="O393:O400" si="3803">IFERROR($D393*P393,0)</f>
        <v>0</v>
      </c>
      <c r="P393" s="474">
        <v>0</v>
      </c>
      <c r="Q393" s="263">
        <f t="shared" ref="Q393:Q400" si="3804">IFERROR($D393*R393,0)</f>
        <v>0</v>
      </c>
      <c r="R393" s="474">
        <v>0</v>
      </c>
      <c r="S393" s="263">
        <f t="shared" ref="S393:S400" si="3805">IFERROR($D393*T393,0)</f>
        <v>0</v>
      </c>
      <c r="T393" s="474">
        <v>0</v>
      </c>
      <c r="U393" s="263">
        <f t="shared" ref="U393:U400" si="3806">IFERROR($D393*V393,0)</f>
        <v>0</v>
      </c>
      <c r="V393" s="474">
        <v>0</v>
      </c>
      <c r="W393" s="263">
        <f t="shared" ref="W393:W400" si="3807">IFERROR($D393*X393,0)</f>
        <v>0</v>
      </c>
      <c r="X393" s="474">
        <v>0</v>
      </c>
      <c r="Y393" s="263">
        <f t="shared" ref="Y393:Y400" si="3808">IFERROR($D393*Z393,0)</f>
        <v>0</v>
      </c>
      <c r="Z393" s="474">
        <v>0</v>
      </c>
      <c r="AA393" s="263">
        <f t="shared" ref="AA393:AA400" si="3809">IFERROR($D393*AB393,0)</f>
        <v>0</v>
      </c>
      <c r="AB393" s="474"/>
      <c r="AC393" s="263">
        <f t="shared" ref="AC393:AC400" si="3810">IFERROR($D393*AD393,0)</f>
        <v>0</v>
      </c>
      <c r="AD393" s="474"/>
      <c r="AE393" s="263">
        <f t="shared" ref="AE393:AE400" si="3811">IFERROR($D393*AF393,0)</f>
        <v>0</v>
      </c>
      <c r="AF393" s="474"/>
      <c r="AG393" s="263">
        <f t="shared" ref="AG393:AG400" si="3812">IFERROR($D393*AH393,0)</f>
        <v>0</v>
      </c>
      <c r="AH393" s="474"/>
      <c r="AI393" s="263">
        <f t="shared" ref="AI393:AI400" si="3813">IFERROR($D393*AJ393,0)</f>
        <v>0</v>
      </c>
      <c r="AJ393" s="474">
        <v>0</v>
      </c>
      <c r="AK393" s="263">
        <f t="shared" ref="AK393:AK400" si="3814">IFERROR($D393*AL393,0)</f>
        <v>0</v>
      </c>
      <c r="AL393" s="474">
        <v>0</v>
      </c>
      <c r="AM393" s="263">
        <f t="shared" ref="AM393:AM400" si="3815">IFERROR($D393*AN393,0)</f>
        <v>0</v>
      </c>
      <c r="AN393" s="474">
        <v>0</v>
      </c>
      <c r="AO393" s="263">
        <f t="shared" ref="AO393:AO400" si="3816">IFERROR($D393*AP393,0)</f>
        <v>0</v>
      </c>
      <c r="AP393" s="474">
        <v>0</v>
      </c>
      <c r="AQ393" s="263">
        <f t="shared" ref="AQ393:AQ400" si="3817">IFERROR($D393*AR393,0)</f>
        <v>0</v>
      </c>
      <c r="AR393" s="474">
        <v>0</v>
      </c>
      <c r="AS393" s="263">
        <f t="shared" ref="AS393:AS400" si="3818">IFERROR($D393*AT393,0)</f>
        <v>0</v>
      </c>
      <c r="AT393" s="474">
        <v>0</v>
      </c>
      <c r="AU393" s="263">
        <f t="shared" ref="AU393:AU400" si="3819">IFERROR($D393*AV393,0)</f>
        <v>0</v>
      </c>
      <c r="AV393" s="474">
        <v>0</v>
      </c>
      <c r="AW393" s="263">
        <f t="shared" ref="AW393:AW400" si="3820">IFERROR($D393*AX393,0)</f>
        <v>0</v>
      </c>
      <c r="AX393" s="474">
        <v>0</v>
      </c>
      <c r="AY393" s="263">
        <f t="shared" ref="AY393:AY400" si="3821">IFERROR($D393*AZ393,0)</f>
        <v>0</v>
      </c>
      <c r="AZ393" s="474">
        <v>0</v>
      </c>
      <c r="BA393" s="263">
        <f t="shared" ref="BA393:BA400" si="3822">IFERROR($D393*BB393,0)</f>
        <v>0</v>
      </c>
      <c r="BB393" s="474">
        <v>0</v>
      </c>
      <c r="BC393" s="263">
        <f t="shared" ref="BC393:BC400" si="3823">IFERROR($D393*BD393,0)</f>
        <v>0</v>
      </c>
      <c r="BD393" s="474">
        <v>0</v>
      </c>
      <c r="BE393" s="263">
        <f t="shared" ref="BE393:BE400" si="3824">IFERROR($D393*BF393,0)</f>
        <v>0</v>
      </c>
      <c r="BF393" s="474">
        <v>0</v>
      </c>
      <c r="BG393" s="263">
        <f t="shared" ref="BG393:BG400" si="3825">IFERROR($D393*BH393,0)</f>
        <v>0</v>
      </c>
      <c r="BH393" s="474">
        <v>0</v>
      </c>
      <c r="BI393" s="263">
        <f t="shared" ref="BI393:BI400" si="3826">IFERROR($D393*BJ393,0)</f>
        <v>0</v>
      </c>
      <c r="BJ393" s="474">
        <v>0</v>
      </c>
      <c r="BK393" s="263">
        <f t="shared" ref="BK393:BK400" si="3827">IFERROR($D393*BL393,0)</f>
        <v>0</v>
      </c>
      <c r="BL393" s="474">
        <v>0</v>
      </c>
      <c r="BM393" s="263">
        <f t="shared" ref="BM393:BM400" si="3828">IFERROR($D393*BN393,0)</f>
        <v>0</v>
      </c>
      <c r="BN393" s="474">
        <v>0</v>
      </c>
      <c r="BO393" s="263">
        <f t="shared" ref="BO393:BO400" si="3829">IFERROR($D393*BP393,0)</f>
        <v>0</v>
      </c>
      <c r="BP393" s="474">
        <v>0</v>
      </c>
      <c r="BQ393" s="476">
        <f t="shared" si="3130"/>
        <v>0</v>
      </c>
      <c r="BR393" s="295">
        <f t="shared" ref="BR393:BR456" si="3830">SUM(G393,I393,K393,M393,O393,Q393,S393,U393,W393,Y393,AA393,AC393,AE393,AG393,AI393,AK393,AM393,AO393,AQ393,AS393,AU393,AW393,AY393,BA393,BC393,BE393,BG393,BI393,BK393,BM393,BO393)</f>
        <v>0</v>
      </c>
    </row>
    <row r="394" spans="2:70" ht="18" hidden="1" customHeight="1" outlineLevel="2" thickTop="1" thickBot="1">
      <c r="B394" s="208" t="s">
        <v>800</v>
      </c>
      <c r="C394" s="260" t="str">
        <f>IF(VLOOKUP(B394,'Orçamento Detalhado'!$A$11:$I$529,4,)="","",(VLOOKUP(B394,'Orçamento Detalhado'!$A$11:$I$529,4,)))</f>
        <v>Caixas de passagem</v>
      </c>
      <c r="D394" s="261" t="str">
        <f>IF(B394="","",VLOOKUP($B394,'Orçamento Detalhado'!$A$11:$J$529,10,))</f>
        <v/>
      </c>
      <c r="E394" s="262">
        <f t="shared" si="3404"/>
        <v>0</v>
      </c>
      <c r="F394" s="478">
        <v>390</v>
      </c>
      <c r="G394" s="263">
        <f t="shared" si="3799"/>
        <v>0</v>
      </c>
      <c r="H394" s="264"/>
      <c r="I394" s="263">
        <f t="shared" si="3800"/>
        <v>0</v>
      </c>
      <c r="J394" s="474"/>
      <c r="K394" s="263">
        <f t="shared" si="3801"/>
        <v>0</v>
      </c>
      <c r="L394" s="474">
        <v>0</v>
      </c>
      <c r="M394" s="263">
        <f t="shared" si="3802"/>
        <v>0</v>
      </c>
      <c r="N394" s="474">
        <v>0</v>
      </c>
      <c r="O394" s="263">
        <f t="shared" si="3803"/>
        <v>0</v>
      </c>
      <c r="P394" s="474">
        <v>0</v>
      </c>
      <c r="Q394" s="263">
        <f t="shared" si="3804"/>
        <v>0</v>
      </c>
      <c r="R394" s="474">
        <v>0</v>
      </c>
      <c r="S394" s="263">
        <f t="shared" si="3805"/>
        <v>0</v>
      </c>
      <c r="T394" s="474">
        <v>0</v>
      </c>
      <c r="U394" s="263">
        <f t="shared" si="3806"/>
        <v>0</v>
      </c>
      <c r="V394" s="474">
        <v>0</v>
      </c>
      <c r="W394" s="263">
        <f t="shared" si="3807"/>
        <v>0</v>
      </c>
      <c r="X394" s="474">
        <v>0</v>
      </c>
      <c r="Y394" s="263">
        <f t="shared" si="3808"/>
        <v>0</v>
      </c>
      <c r="Z394" s="474">
        <v>0</v>
      </c>
      <c r="AA394" s="263">
        <f t="shared" si="3809"/>
        <v>0</v>
      </c>
      <c r="AB394" s="474"/>
      <c r="AC394" s="263">
        <f t="shared" si="3810"/>
        <v>0</v>
      </c>
      <c r="AD394" s="474"/>
      <c r="AE394" s="263">
        <f t="shared" si="3811"/>
        <v>0</v>
      </c>
      <c r="AF394" s="474"/>
      <c r="AG394" s="263">
        <f t="shared" si="3812"/>
        <v>0</v>
      </c>
      <c r="AH394" s="474"/>
      <c r="AI394" s="263">
        <f t="shared" si="3813"/>
        <v>0</v>
      </c>
      <c r="AJ394" s="474">
        <v>0</v>
      </c>
      <c r="AK394" s="263">
        <f t="shared" si="3814"/>
        <v>0</v>
      </c>
      <c r="AL394" s="474">
        <v>0</v>
      </c>
      <c r="AM394" s="263">
        <f t="shared" si="3815"/>
        <v>0</v>
      </c>
      <c r="AN394" s="474">
        <v>0</v>
      </c>
      <c r="AO394" s="263">
        <f t="shared" si="3816"/>
        <v>0</v>
      </c>
      <c r="AP394" s="474">
        <v>0</v>
      </c>
      <c r="AQ394" s="263">
        <f t="shared" si="3817"/>
        <v>0</v>
      </c>
      <c r="AR394" s="474">
        <v>0</v>
      </c>
      <c r="AS394" s="263">
        <f t="shared" si="3818"/>
        <v>0</v>
      </c>
      <c r="AT394" s="474">
        <v>0</v>
      </c>
      <c r="AU394" s="263">
        <f t="shared" si="3819"/>
        <v>0</v>
      </c>
      <c r="AV394" s="474">
        <v>0</v>
      </c>
      <c r="AW394" s="263">
        <f t="shared" si="3820"/>
        <v>0</v>
      </c>
      <c r="AX394" s="474">
        <v>0</v>
      </c>
      <c r="AY394" s="263">
        <f t="shared" si="3821"/>
        <v>0</v>
      </c>
      <c r="AZ394" s="474">
        <v>0</v>
      </c>
      <c r="BA394" s="263">
        <f t="shared" si="3822"/>
        <v>0</v>
      </c>
      <c r="BB394" s="474">
        <v>0</v>
      </c>
      <c r="BC394" s="263">
        <f t="shared" si="3823"/>
        <v>0</v>
      </c>
      <c r="BD394" s="474">
        <v>0</v>
      </c>
      <c r="BE394" s="263">
        <f t="shared" si="3824"/>
        <v>0</v>
      </c>
      <c r="BF394" s="474">
        <v>0</v>
      </c>
      <c r="BG394" s="263">
        <f t="shared" si="3825"/>
        <v>0</v>
      </c>
      <c r="BH394" s="474">
        <v>0</v>
      </c>
      <c r="BI394" s="263">
        <f t="shared" si="3826"/>
        <v>0</v>
      </c>
      <c r="BJ394" s="474">
        <v>0</v>
      </c>
      <c r="BK394" s="263">
        <f t="shared" si="3827"/>
        <v>0</v>
      </c>
      <c r="BL394" s="474">
        <v>0</v>
      </c>
      <c r="BM394" s="263">
        <f t="shared" si="3828"/>
        <v>0</v>
      </c>
      <c r="BN394" s="474">
        <v>0</v>
      </c>
      <c r="BO394" s="263">
        <f t="shared" si="3829"/>
        <v>0</v>
      </c>
      <c r="BP394" s="474">
        <v>0</v>
      </c>
      <c r="BQ394" s="476">
        <f t="shared" si="3130"/>
        <v>0</v>
      </c>
      <c r="BR394" s="295">
        <f t="shared" si="3830"/>
        <v>0</v>
      </c>
    </row>
    <row r="395" spans="2:70" ht="18" hidden="1" customHeight="1" outlineLevel="2" thickTop="1" thickBot="1">
      <c r="B395" s="208" t="s">
        <v>802</v>
      </c>
      <c r="C395" s="260" t="str">
        <f>IF(VLOOKUP(B395,'Orçamento Detalhado'!$A$11:$I$529,4,)="","",(VLOOKUP(B395,'Orçamento Detalhado'!$A$11:$I$529,4,)))</f>
        <v>Canaletas de concreto</v>
      </c>
      <c r="D395" s="261" t="str">
        <f>IF(B395="","",VLOOKUP($B395,'Orçamento Detalhado'!$A$11:$J$529,10,))</f>
        <v/>
      </c>
      <c r="E395" s="262">
        <f t="shared" si="3404"/>
        <v>0</v>
      </c>
      <c r="F395" s="478">
        <v>391</v>
      </c>
      <c r="G395" s="263">
        <f t="shared" si="3799"/>
        <v>0</v>
      </c>
      <c r="H395" s="264"/>
      <c r="I395" s="263">
        <f t="shared" si="3800"/>
        <v>0</v>
      </c>
      <c r="J395" s="474"/>
      <c r="K395" s="263">
        <f t="shared" si="3801"/>
        <v>0</v>
      </c>
      <c r="L395" s="474">
        <v>0</v>
      </c>
      <c r="M395" s="263">
        <f t="shared" si="3802"/>
        <v>0</v>
      </c>
      <c r="N395" s="474">
        <v>0</v>
      </c>
      <c r="O395" s="263">
        <f t="shared" si="3803"/>
        <v>0</v>
      </c>
      <c r="P395" s="474">
        <v>0</v>
      </c>
      <c r="Q395" s="263">
        <f t="shared" si="3804"/>
        <v>0</v>
      </c>
      <c r="R395" s="474">
        <v>0</v>
      </c>
      <c r="S395" s="263">
        <f t="shared" si="3805"/>
        <v>0</v>
      </c>
      <c r="T395" s="474">
        <v>0</v>
      </c>
      <c r="U395" s="263">
        <f t="shared" si="3806"/>
        <v>0</v>
      </c>
      <c r="V395" s="474">
        <v>0</v>
      </c>
      <c r="W395" s="263">
        <f t="shared" si="3807"/>
        <v>0</v>
      </c>
      <c r="X395" s="474">
        <v>0</v>
      </c>
      <c r="Y395" s="263">
        <f t="shared" si="3808"/>
        <v>0</v>
      </c>
      <c r="Z395" s="474">
        <v>0</v>
      </c>
      <c r="AA395" s="263">
        <f t="shared" si="3809"/>
        <v>0</v>
      </c>
      <c r="AB395" s="474"/>
      <c r="AC395" s="263">
        <f t="shared" si="3810"/>
        <v>0</v>
      </c>
      <c r="AD395" s="474"/>
      <c r="AE395" s="263">
        <f t="shared" si="3811"/>
        <v>0</v>
      </c>
      <c r="AF395" s="474"/>
      <c r="AG395" s="263">
        <f t="shared" si="3812"/>
        <v>0</v>
      </c>
      <c r="AH395" s="474"/>
      <c r="AI395" s="263">
        <f t="shared" si="3813"/>
        <v>0</v>
      </c>
      <c r="AJ395" s="474">
        <v>0</v>
      </c>
      <c r="AK395" s="263">
        <f t="shared" si="3814"/>
        <v>0</v>
      </c>
      <c r="AL395" s="474">
        <v>0</v>
      </c>
      <c r="AM395" s="263">
        <f t="shared" si="3815"/>
        <v>0</v>
      </c>
      <c r="AN395" s="474">
        <v>0</v>
      </c>
      <c r="AO395" s="263">
        <f t="shared" si="3816"/>
        <v>0</v>
      </c>
      <c r="AP395" s="474">
        <v>0</v>
      </c>
      <c r="AQ395" s="263">
        <f t="shared" si="3817"/>
        <v>0</v>
      </c>
      <c r="AR395" s="474">
        <v>0</v>
      </c>
      <c r="AS395" s="263">
        <f t="shared" si="3818"/>
        <v>0</v>
      </c>
      <c r="AT395" s="474">
        <v>0</v>
      </c>
      <c r="AU395" s="263">
        <f t="shared" si="3819"/>
        <v>0</v>
      </c>
      <c r="AV395" s="474">
        <v>0</v>
      </c>
      <c r="AW395" s="263">
        <f t="shared" si="3820"/>
        <v>0</v>
      </c>
      <c r="AX395" s="474">
        <v>0</v>
      </c>
      <c r="AY395" s="263">
        <f t="shared" si="3821"/>
        <v>0</v>
      </c>
      <c r="AZ395" s="474">
        <v>0</v>
      </c>
      <c r="BA395" s="263">
        <f t="shared" si="3822"/>
        <v>0</v>
      </c>
      <c r="BB395" s="474">
        <v>0</v>
      </c>
      <c r="BC395" s="263">
        <f t="shared" si="3823"/>
        <v>0</v>
      </c>
      <c r="BD395" s="474">
        <v>0</v>
      </c>
      <c r="BE395" s="263">
        <f t="shared" si="3824"/>
        <v>0</v>
      </c>
      <c r="BF395" s="474">
        <v>0</v>
      </c>
      <c r="BG395" s="263">
        <f t="shared" si="3825"/>
        <v>0</v>
      </c>
      <c r="BH395" s="474">
        <v>0</v>
      </c>
      <c r="BI395" s="263">
        <f t="shared" si="3826"/>
        <v>0</v>
      </c>
      <c r="BJ395" s="474">
        <v>0</v>
      </c>
      <c r="BK395" s="263">
        <f t="shared" si="3827"/>
        <v>0</v>
      </c>
      <c r="BL395" s="474">
        <v>0</v>
      </c>
      <c r="BM395" s="263">
        <f t="shared" si="3828"/>
        <v>0</v>
      </c>
      <c r="BN395" s="474">
        <v>0</v>
      </c>
      <c r="BO395" s="263">
        <f t="shared" si="3829"/>
        <v>0</v>
      </c>
      <c r="BP395" s="474">
        <v>0</v>
      </c>
      <c r="BQ395" s="476">
        <f t="shared" si="3130"/>
        <v>0</v>
      </c>
      <c r="BR395" s="295">
        <f t="shared" si="3830"/>
        <v>0</v>
      </c>
    </row>
    <row r="396" spans="2:70" ht="18" hidden="1" customHeight="1" outlineLevel="2" thickTop="1" thickBot="1">
      <c r="B396" s="208" t="s">
        <v>804</v>
      </c>
      <c r="C396" s="260" t="str">
        <f>IF(VLOOKUP(B396,'Orçamento Detalhado'!$A$11:$I$529,4,)="","",(VLOOKUP(B396,'Orçamento Detalhado'!$A$11:$I$529,4,)))</f>
        <v>Poço de vista para águas pluviais</v>
      </c>
      <c r="D396" s="261" t="str">
        <f>IF(B396="","",VLOOKUP($B396,'Orçamento Detalhado'!$A$11:$J$529,10,))</f>
        <v/>
      </c>
      <c r="E396" s="262">
        <f t="shared" si="3404"/>
        <v>0</v>
      </c>
      <c r="F396" s="478">
        <v>392</v>
      </c>
      <c r="G396" s="263">
        <f t="shared" si="3799"/>
        <v>0</v>
      </c>
      <c r="H396" s="264"/>
      <c r="I396" s="263">
        <f t="shared" si="3800"/>
        <v>0</v>
      </c>
      <c r="J396" s="474"/>
      <c r="K396" s="263">
        <f t="shared" si="3801"/>
        <v>0</v>
      </c>
      <c r="L396" s="474">
        <v>0</v>
      </c>
      <c r="M396" s="263">
        <f t="shared" si="3802"/>
        <v>0</v>
      </c>
      <c r="N396" s="474">
        <v>0</v>
      </c>
      <c r="O396" s="263">
        <f t="shared" si="3803"/>
        <v>0</v>
      </c>
      <c r="P396" s="474">
        <v>0</v>
      </c>
      <c r="Q396" s="263">
        <f t="shared" si="3804"/>
        <v>0</v>
      </c>
      <c r="R396" s="474">
        <v>0</v>
      </c>
      <c r="S396" s="263">
        <f t="shared" si="3805"/>
        <v>0</v>
      </c>
      <c r="T396" s="474">
        <v>0</v>
      </c>
      <c r="U396" s="263">
        <f t="shared" si="3806"/>
        <v>0</v>
      </c>
      <c r="V396" s="474">
        <v>0</v>
      </c>
      <c r="W396" s="263">
        <f t="shared" si="3807"/>
        <v>0</v>
      </c>
      <c r="X396" s="474">
        <v>0</v>
      </c>
      <c r="Y396" s="263">
        <f t="shared" si="3808"/>
        <v>0</v>
      </c>
      <c r="Z396" s="474">
        <v>0</v>
      </c>
      <c r="AA396" s="263">
        <f t="shared" si="3809"/>
        <v>0</v>
      </c>
      <c r="AB396" s="474"/>
      <c r="AC396" s="263">
        <f t="shared" si="3810"/>
        <v>0</v>
      </c>
      <c r="AD396" s="474"/>
      <c r="AE396" s="263">
        <f t="shared" si="3811"/>
        <v>0</v>
      </c>
      <c r="AF396" s="474"/>
      <c r="AG396" s="263">
        <f t="shared" si="3812"/>
        <v>0</v>
      </c>
      <c r="AH396" s="474"/>
      <c r="AI396" s="263">
        <f t="shared" si="3813"/>
        <v>0</v>
      </c>
      <c r="AJ396" s="474">
        <v>0</v>
      </c>
      <c r="AK396" s="263">
        <f t="shared" si="3814"/>
        <v>0</v>
      </c>
      <c r="AL396" s="474">
        <v>0</v>
      </c>
      <c r="AM396" s="263">
        <f t="shared" si="3815"/>
        <v>0</v>
      </c>
      <c r="AN396" s="474">
        <v>0</v>
      </c>
      <c r="AO396" s="263">
        <f t="shared" si="3816"/>
        <v>0</v>
      </c>
      <c r="AP396" s="474">
        <v>0</v>
      </c>
      <c r="AQ396" s="263">
        <f t="shared" si="3817"/>
        <v>0</v>
      </c>
      <c r="AR396" s="474">
        <v>0</v>
      </c>
      <c r="AS396" s="263">
        <f t="shared" si="3818"/>
        <v>0</v>
      </c>
      <c r="AT396" s="474">
        <v>0</v>
      </c>
      <c r="AU396" s="263">
        <f t="shared" si="3819"/>
        <v>0</v>
      </c>
      <c r="AV396" s="474">
        <v>0</v>
      </c>
      <c r="AW396" s="263">
        <f t="shared" si="3820"/>
        <v>0</v>
      </c>
      <c r="AX396" s="474">
        <v>0</v>
      </c>
      <c r="AY396" s="263">
        <f t="shared" si="3821"/>
        <v>0</v>
      </c>
      <c r="AZ396" s="474">
        <v>0</v>
      </c>
      <c r="BA396" s="263">
        <f t="shared" si="3822"/>
        <v>0</v>
      </c>
      <c r="BB396" s="474">
        <v>0</v>
      </c>
      <c r="BC396" s="263">
        <f t="shared" si="3823"/>
        <v>0</v>
      </c>
      <c r="BD396" s="474">
        <v>0</v>
      </c>
      <c r="BE396" s="263">
        <f t="shared" si="3824"/>
        <v>0</v>
      </c>
      <c r="BF396" s="474">
        <v>0</v>
      </c>
      <c r="BG396" s="263">
        <f t="shared" si="3825"/>
        <v>0</v>
      </c>
      <c r="BH396" s="474">
        <v>0</v>
      </c>
      <c r="BI396" s="263">
        <f t="shared" si="3826"/>
        <v>0</v>
      </c>
      <c r="BJ396" s="474">
        <v>0</v>
      </c>
      <c r="BK396" s="263">
        <f t="shared" si="3827"/>
        <v>0</v>
      </c>
      <c r="BL396" s="474">
        <v>0</v>
      </c>
      <c r="BM396" s="263">
        <f t="shared" si="3828"/>
        <v>0</v>
      </c>
      <c r="BN396" s="474">
        <v>0</v>
      </c>
      <c r="BO396" s="263">
        <f t="shared" si="3829"/>
        <v>0</v>
      </c>
      <c r="BP396" s="474">
        <v>0</v>
      </c>
      <c r="BQ396" s="476">
        <f t="shared" si="3130"/>
        <v>0</v>
      </c>
      <c r="BR396" s="295">
        <f t="shared" si="3830"/>
        <v>0</v>
      </c>
    </row>
    <row r="397" spans="2:70" ht="18" hidden="1" customHeight="1" outlineLevel="2" thickTop="1" thickBot="1">
      <c r="B397" s="208" t="s">
        <v>806</v>
      </c>
      <c r="C397" s="260" t="str">
        <f>IF(VLOOKUP(B397,'Orçamento Detalhado'!$A$11:$I$529,4,)="","",(VLOOKUP(B397,'Orçamento Detalhado'!$A$11:$I$529,4,)))</f>
        <v>RAP (Reservatório de retardo)</v>
      </c>
      <c r="D397" s="261" t="str">
        <f>IF(B397="","",VLOOKUP($B397,'Orçamento Detalhado'!$A$11:$J$529,10,))</f>
        <v/>
      </c>
      <c r="E397" s="262">
        <f t="shared" si="3404"/>
        <v>0</v>
      </c>
      <c r="F397" s="478">
        <v>393</v>
      </c>
      <c r="G397" s="263">
        <f t="shared" si="3799"/>
        <v>0</v>
      </c>
      <c r="H397" s="264"/>
      <c r="I397" s="263">
        <f t="shared" si="3800"/>
        <v>0</v>
      </c>
      <c r="J397" s="474"/>
      <c r="K397" s="263">
        <f t="shared" si="3801"/>
        <v>0</v>
      </c>
      <c r="L397" s="474">
        <v>0</v>
      </c>
      <c r="M397" s="263">
        <f t="shared" si="3802"/>
        <v>0</v>
      </c>
      <c r="N397" s="474">
        <v>0</v>
      </c>
      <c r="O397" s="263">
        <f t="shared" si="3803"/>
        <v>0</v>
      </c>
      <c r="P397" s="474">
        <v>0</v>
      </c>
      <c r="Q397" s="263">
        <f t="shared" si="3804"/>
        <v>0</v>
      </c>
      <c r="R397" s="474">
        <v>0</v>
      </c>
      <c r="S397" s="263">
        <f t="shared" si="3805"/>
        <v>0</v>
      </c>
      <c r="T397" s="474">
        <v>0</v>
      </c>
      <c r="U397" s="263">
        <f t="shared" si="3806"/>
        <v>0</v>
      </c>
      <c r="V397" s="474">
        <v>0</v>
      </c>
      <c r="W397" s="263">
        <f t="shared" si="3807"/>
        <v>0</v>
      </c>
      <c r="X397" s="474">
        <v>0</v>
      </c>
      <c r="Y397" s="263">
        <f t="shared" si="3808"/>
        <v>0</v>
      </c>
      <c r="Z397" s="474">
        <v>0</v>
      </c>
      <c r="AA397" s="263">
        <f t="shared" si="3809"/>
        <v>0</v>
      </c>
      <c r="AB397" s="474"/>
      <c r="AC397" s="263">
        <f t="shared" si="3810"/>
        <v>0</v>
      </c>
      <c r="AD397" s="474"/>
      <c r="AE397" s="263">
        <f t="shared" si="3811"/>
        <v>0</v>
      </c>
      <c r="AF397" s="474"/>
      <c r="AG397" s="263">
        <f t="shared" si="3812"/>
        <v>0</v>
      </c>
      <c r="AH397" s="474"/>
      <c r="AI397" s="263">
        <f t="shared" si="3813"/>
        <v>0</v>
      </c>
      <c r="AJ397" s="474">
        <v>0</v>
      </c>
      <c r="AK397" s="263">
        <f t="shared" si="3814"/>
        <v>0</v>
      </c>
      <c r="AL397" s="474">
        <v>0</v>
      </c>
      <c r="AM397" s="263">
        <f t="shared" si="3815"/>
        <v>0</v>
      </c>
      <c r="AN397" s="474">
        <v>0</v>
      </c>
      <c r="AO397" s="263">
        <f t="shared" si="3816"/>
        <v>0</v>
      </c>
      <c r="AP397" s="474">
        <v>0</v>
      </c>
      <c r="AQ397" s="263">
        <f t="shared" si="3817"/>
        <v>0</v>
      </c>
      <c r="AR397" s="474">
        <v>0</v>
      </c>
      <c r="AS397" s="263">
        <f t="shared" si="3818"/>
        <v>0</v>
      </c>
      <c r="AT397" s="474">
        <v>0</v>
      </c>
      <c r="AU397" s="263">
        <f t="shared" si="3819"/>
        <v>0</v>
      </c>
      <c r="AV397" s="474">
        <v>0</v>
      </c>
      <c r="AW397" s="263">
        <f t="shared" si="3820"/>
        <v>0</v>
      </c>
      <c r="AX397" s="474">
        <v>0</v>
      </c>
      <c r="AY397" s="263">
        <f t="shared" si="3821"/>
        <v>0</v>
      </c>
      <c r="AZ397" s="474">
        <v>0</v>
      </c>
      <c r="BA397" s="263">
        <f t="shared" si="3822"/>
        <v>0</v>
      </c>
      <c r="BB397" s="474">
        <v>0</v>
      </c>
      <c r="BC397" s="263">
        <f t="shared" si="3823"/>
        <v>0</v>
      </c>
      <c r="BD397" s="474">
        <v>0</v>
      </c>
      <c r="BE397" s="263">
        <f t="shared" si="3824"/>
        <v>0</v>
      </c>
      <c r="BF397" s="474">
        <v>0</v>
      </c>
      <c r="BG397" s="263">
        <f t="shared" si="3825"/>
        <v>0</v>
      </c>
      <c r="BH397" s="474">
        <v>0</v>
      </c>
      <c r="BI397" s="263">
        <f t="shared" si="3826"/>
        <v>0</v>
      </c>
      <c r="BJ397" s="474">
        <v>0</v>
      </c>
      <c r="BK397" s="263">
        <f t="shared" si="3827"/>
        <v>0</v>
      </c>
      <c r="BL397" s="474">
        <v>0</v>
      </c>
      <c r="BM397" s="263">
        <f t="shared" si="3828"/>
        <v>0</v>
      </c>
      <c r="BN397" s="474">
        <v>0</v>
      </c>
      <c r="BO397" s="263">
        <f t="shared" si="3829"/>
        <v>0</v>
      </c>
      <c r="BP397" s="474">
        <v>0</v>
      </c>
      <c r="BQ397" s="476">
        <f t="shared" si="3130"/>
        <v>0</v>
      </c>
      <c r="BR397" s="295">
        <f t="shared" si="3830"/>
        <v>0</v>
      </c>
    </row>
    <row r="398" spans="2:70" ht="18" hidden="1" customHeight="1" outlineLevel="2" thickTop="1" thickBot="1">
      <c r="B398" s="208" t="s">
        <v>808</v>
      </c>
      <c r="C398" s="260" t="str">
        <f>IF(VLOOKUP(B398,'Orçamento Detalhado'!$A$11:$I$529,4,)="","",(VLOOKUP(B398,'Orçamento Detalhado'!$A$11:$I$529,4,)))</f>
        <v>Escada hidráulica</v>
      </c>
      <c r="D398" s="261" t="str">
        <f>IF(B398="","",VLOOKUP($B398,'Orçamento Detalhado'!$A$11:$J$529,10,))</f>
        <v/>
      </c>
      <c r="E398" s="262">
        <f t="shared" si="3404"/>
        <v>0</v>
      </c>
      <c r="F398" s="478">
        <v>394</v>
      </c>
      <c r="G398" s="263">
        <f t="shared" si="3799"/>
        <v>0</v>
      </c>
      <c r="H398" s="264"/>
      <c r="I398" s="263">
        <f t="shared" si="3800"/>
        <v>0</v>
      </c>
      <c r="J398" s="474"/>
      <c r="K398" s="263">
        <f t="shared" si="3801"/>
        <v>0</v>
      </c>
      <c r="L398" s="474">
        <v>0</v>
      </c>
      <c r="M398" s="263">
        <f t="shared" si="3802"/>
        <v>0</v>
      </c>
      <c r="N398" s="474">
        <v>0</v>
      </c>
      <c r="O398" s="263">
        <f t="shared" si="3803"/>
        <v>0</v>
      </c>
      <c r="P398" s="474">
        <v>0</v>
      </c>
      <c r="Q398" s="263">
        <f t="shared" si="3804"/>
        <v>0</v>
      </c>
      <c r="R398" s="474">
        <v>0</v>
      </c>
      <c r="S398" s="263">
        <f t="shared" si="3805"/>
        <v>0</v>
      </c>
      <c r="T398" s="474">
        <v>0</v>
      </c>
      <c r="U398" s="263">
        <f t="shared" si="3806"/>
        <v>0</v>
      </c>
      <c r="V398" s="474">
        <v>0</v>
      </c>
      <c r="W398" s="263">
        <f t="shared" si="3807"/>
        <v>0</v>
      </c>
      <c r="X398" s="474">
        <v>0</v>
      </c>
      <c r="Y398" s="263">
        <f t="shared" si="3808"/>
        <v>0</v>
      </c>
      <c r="Z398" s="474">
        <v>0</v>
      </c>
      <c r="AA398" s="263">
        <f t="shared" si="3809"/>
        <v>0</v>
      </c>
      <c r="AB398" s="474"/>
      <c r="AC398" s="263">
        <f t="shared" si="3810"/>
        <v>0</v>
      </c>
      <c r="AD398" s="474"/>
      <c r="AE398" s="263">
        <f t="shared" si="3811"/>
        <v>0</v>
      </c>
      <c r="AF398" s="474"/>
      <c r="AG398" s="263">
        <f t="shared" si="3812"/>
        <v>0</v>
      </c>
      <c r="AH398" s="474"/>
      <c r="AI398" s="263">
        <f t="shared" si="3813"/>
        <v>0</v>
      </c>
      <c r="AJ398" s="474">
        <v>0</v>
      </c>
      <c r="AK398" s="263">
        <f t="shared" si="3814"/>
        <v>0</v>
      </c>
      <c r="AL398" s="474">
        <v>0</v>
      </c>
      <c r="AM398" s="263">
        <f t="shared" si="3815"/>
        <v>0</v>
      </c>
      <c r="AN398" s="474">
        <v>0</v>
      </c>
      <c r="AO398" s="263">
        <f t="shared" si="3816"/>
        <v>0</v>
      </c>
      <c r="AP398" s="474">
        <v>0</v>
      </c>
      <c r="AQ398" s="263">
        <f t="shared" si="3817"/>
        <v>0</v>
      </c>
      <c r="AR398" s="474">
        <v>0</v>
      </c>
      <c r="AS398" s="263">
        <f t="shared" si="3818"/>
        <v>0</v>
      </c>
      <c r="AT398" s="474">
        <v>0</v>
      </c>
      <c r="AU398" s="263">
        <f t="shared" si="3819"/>
        <v>0</v>
      </c>
      <c r="AV398" s="474">
        <v>0</v>
      </c>
      <c r="AW398" s="263">
        <f t="shared" si="3820"/>
        <v>0</v>
      </c>
      <c r="AX398" s="474">
        <v>0</v>
      </c>
      <c r="AY398" s="263">
        <f t="shared" si="3821"/>
        <v>0</v>
      </c>
      <c r="AZ398" s="474">
        <v>0</v>
      </c>
      <c r="BA398" s="263">
        <f t="shared" si="3822"/>
        <v>0</v>
      </c>
      <c r="BB398" s="474">
        <v>0</v>
      </c>
      <c r="BC398" s="263">
        <f t="shared" si="3823"/>
        <v>0</v>
      </c>
      <c r="BD398" s="474">
        <v>0</v>
      </c>
      <c r="BE398" s="263">
        <f t="shared" si="3824"/>
        <v>0</v>
      </c>
      <c r="BF398" s="474">
        <v>0</v>
      </c>
      <c r="BG398" s="263">
        <f t="shared" si="3825"/>
        <v>0</v>
      </c>
      <c r="BH398" s="474">
        <v>0</v>
      </c>
      <c r="BI398" s="263">
        <f t="shared" si="3826"/>
        <v>0</v>
      </c>
      <c r="BJ398" s="474">
        <v>0</v>
      </c>
      <c r="BK398" s="263">
        <f t="shared" si="3827"/>
        <v>0</v>
      </c>
      <c r="BL398" s="474">
        <v>0</v>
      </c>
      <c r="BM398" s="263">
        <f t="shared" si="3828"/>
        <v>0</v>
      </c>
      <c r="BN398" s="474">
        <v>0</v>
      </c>
      <c r="BO398" s="263">
        <f t="shared" si="3829"/>
        <v>0</v>
      </c>
      <c r="BP398" s="474">
        <v>0</v>
      </c>
      <c r="BQ398" s="476">
        <f t="shared" si="3130"/>
        <v>0</v>
      </c>
      <c r="BR398" s="295">
        <f t="shared" si="3830"/>
        <v>0</v>
      </c>
    </row>
    <row r="399" spans="2:70" ht="18" hidden="1" customHeight="1" outlineLevel="2" thickTop="1" thickBot="1">
      <c r="B399" s="208" t="s">
        <v>810</v>
      </c>
      <c r="C399" s="260" t="str">
        <f>IF(VLOOKUP(B399,'Orçamento Detalhado'!$A$11:$I$529,4,)="","",(VLOOKUP(B399,'Orçamento Detalhado'!$A$11:$I$529,4,)))</f>
        <v/>
      </c>
      <c r="D399" s="261" t="str">
        <f>IF(B399="","",VLOOKUP($B399,'Orçamento Detalhado'!$A$11:$J$529,10,))</f>
        <v/>
      </c>
      <c r="E399" s="262">
        <f t="shared" si="3404"/>
        <v>0</v>
      </c>
      <c r="F399" s="478">
        <v>395</v>
      </c>
      <c r="G399" s="263">
        <f t="shared" si="3799"/>
        <v>0</v>
      </c>
      <c r="H399" s="264"/>
      <c r="I399" s="263">
        <f t="shared" si="3800"/>
        <v>0</v>
      </c>
      <c r="J399" s="474"/>
      <c r="K399" s="263">
        <f t="shared" si="3801"/>
        <v>0</v>
      </c>
      <c r="L399" s="474">
        <v>0</v>
      </c>
      <c r="M399" s="263">
        <f t="shared" si="3802"/>
        <v>0</v>
      </c>
      <c r="N399" s="474">
        <v>0</v>
      </c>
      <c r="O399" s="263">
        <f t="shared" si="3803"/>
        <v>0</v>
      </c>
      <c r="P399" s="474">
        <v>0</v>
      </c>
      <c r="Q399" s="263">
        <f t="shared" si="3804"/>
        <v>0</v>
      </c>
      <c r="R399" s="474">
        <v>0</v>
      </c>
      <c r="S399" s="263">
        <f t="shared" si="3805"/>
        <v>0</v>
      </c>
      <c r="T399" s="474">
        <v>0</v>
      </c>
      <c r="U399" s="263">
        <f t="shared" si="3806"/>
        <v>0</v>
      </c>
      <c r="V399" s="474">
        <v>0</v>
      </c>
      <c r="W399" s="263">
        <f t="shared" si="3807"/>
        <v>0</v>
      </c>
      <c r="X399" s="474">
        <v>0</v>
      </c>
      <c r="Y399" s="263">
        <f t="shared" si="3808"/>
        <v>0</v>
      </c>
      <c r="Z399" s="474">
        <v>0</v>
      </c>
      <c r="AA399" s="263">
        <f t="shared" si="3809"/>
        <v>0</v>
      </c>
      <c r="AB399" s="474"/>
      <c r="AC399" s="263">
        <f t="shared" si="3810"/>
        <v>0</v>
      </c>
      <c r="AD399" s="474"/>
      <c r="AE399" s="263">
        <f t="shared" si="3811"/>
        <v>0</v>
      </c>
      <c r="AF399" s="474"/>
      <c r="AG399" s="263">
        <f t="shared" si="3812"/>
        <v>0</v>
      </c>
      <c r="AH399" s="474"/>
      <c r="AI399" s="263">
        <f t="shared" si="3813"/>
        <v>0</v>
      </c>
      <c r="AJ399" s="474">
        <v>0</v>
      </c>
      <c r="AK399" s="263">
        <f t="shared" si="3814"/>
        <v>0</v>
      </c>
      <c r="AL399" s="474">
        <v>0</v>
      </c>
      <c r="AM399" s="263">
        <f t="shared" si="3815"/>
        <v>0</v>
      </c>
      <c r="AN399" s="474">
        <v>0</v>
      </c>
      <c r="AO399" s="263">
        <f t="shared" si="3816"/>
        <v>0</v>
      </c>
      <c r="AP399" s="474">
        <v>0</v>
      </c>
      <c r="AQ399" s="263">
        <f t="shared" si="3817"/>
        <v>0</v>
      </c>
      <c r="AR399" s="474">
        <v>0</v>
      </c>
      <c r="AS399" s="263">
        <f t="shared" si="3818"/>
        <v>0</v>
      </c>
      <c r="AT399" s="474">
        <v>0</v>
      </c>
      <c r="AU399" s="263">
        <f t="shared" si="3819"/>
        <v>0</v>
      </c>
      <c r="AV399" s="474">
        <v>0</v>
      </c>
      <c r="AW399" s="263">
        <f t="shared" si="3820"/>
        <v>0</v>
      </c>
      <c r="AX399" s="474">
        <v>0</v>
      </c>
      <c r="AY399" s="263">
        <f t="shared" si="3821"/>
        <v>0</v>
      </c>
      <c r="AZ399" s="474">
        <v>0</v>
      </c>
      <c r="BA399" s="263">
        <f t="shared" si="3822"/>
        <v>0</v>
      </c>
      <c r="BB399" s="474">
        <v>0</v>
      </c>
      <c r="BC399" s="263">
        <f t="shared" si="3823"/>
        <v>0</v>
      </c>
      <c r="BD399" s="474">
        <v>0</v>
      </c>
      <c r="BE399" s="263">
        <f t="shared" si="3824"/>
        <v>0</v>
      </c>
      <c r="BF399" s="474">
        <v>0</v>
      </c>
      <c r="BG399" s="263">
        <f t="shared" si="3825"/>
        <v>0</v>
      </c>
      <c r="BH399" s="474">
        <v>0</v>
      </c>
      <c r="BI399" s="263">
        <f t="shared" si="3826"/>
        <v>0</v>
      </c>
      <c r="BJ399" s="474">
        <v>0</v>
      </c>
      <c r="BK399" s="263">
        <f t="shared" si="3827"/>
        <v>0</v>
      </c>
      <c r="BL399" s="474">
        <v>0</v>
      </c>
      <c r="BM399" s="263">
        <f t="shared" si="3828"/>
        <v>0</v>
      </c>
      <c r="BN399" s="474">
        <v>0</v>
      </c>
      <c r="BO399" s="263">
        <f t="shared" si="3829"/>
        <v>0</v>
      </c>
      <c r="BP399" s="474">
        <v>0</v>
      </c>
      <c r="BQ399" s="476">
        <f t="shared" si="3130"/>
        <v>0</v>
      </c>
      <c r="BR399" s="295">
        <f t="shared" si="3830"/>
        <v>0</v>
      </c>
    </row>
    <row r="400" spans="2:70" ht="18" hidden="1" customHeight="1" outlineLevel="2" thickTop="1" thickBot="1">
      <c r="B400" s="208" t="s">
        <v>811</v>
      </c>
      <c r="C400" s="260" t="str">
        <f>IF(VLOOKUP(B400,'Orçamento Detalhado'!$A$11:$I$529,4,)="","",(VLOOKUP(B400,'Orçamento Detalhado'!$A$11:$I$529,4,)))</f>
        <v/>
      </c>
      <c r="D400" s="261" t="str">
        <f>IF(B400="","",VLOOKUP($B400,'Orçamento Detalhado'!$A$11:$J$529,10,))</f>
        <v/>
      </c>
      <c r="E400" s="262">
        <f t="shared" si="3404"/>
        <v>0</v>
      </c>
      <c r="F400" s="478">
        <v>396</v>
      </c>
      <c r="G400" s="263">
        <f t="shared" si="3799"/>
        <v>0</v>
      </c>
      <c r="H400" s="264"/>
      <c r="I400" s="263">
        <f t="shared" si="3800"/>
        <v>0</v>
      </c>
      <c r="J400" s="474"/>
      <c r="K400" s="263">
        <f t="shared" si="3801"/>
        <v>0</v>
      </c>
      <c r="L400" s="474">
        <v>0</v>
      </c>
      <c r="M400" s="263">
        <f t="shared" si="3802"/>
        <v>0</v>
      </c>
      <c r="N400" s="474">
        <v>0</v>
      </c>
      <c r="O400" s="263">
        <f t="shared" si="3803"/>
        <v>0</v>
      </c>
      <c r="P400" s="474">
        <v>0</v>
      </c>
      <c r="Q400" s="263">
        <f t="shared" si="3804"/>
        <v>0</v>
      </c>
      <c r="R400" s="474">
        <v>0</v>
      </c>
      <c r="S400" s="263">
        <f t="shared" si="3805"/>
        <v>0</v>
      </c>
      <c r="T400" s="474">
        <v>0</v>
      </c>
      <c r="U400" s="263">
        <f t="shared" si="3806"/>
        <v>0</v>
      </c>
      <c r="V400" s="474">
        <v>0</v>
      </c>
      <c r="W400" s="263">
        <f t="shared" si="3807"/>
        <v>0</v>
      </c>
      <c r="X400" s="474">
        <v>0</v>
      </c>
      <c r="Y400" s="263">
        <f t="shared" si="3808"/>
        <v>0</v>
      </c>
      <c r="Z400" s="474">
        <v>0</v>
      </c>
      <c r="AA400" s="263">
        <f t="shared" si="3809"/>
        <v>0</v>
      </c>
      <c r="AB400" s="474"/>
      <c r="AC400" s="263">
        <f t="shared" si="3810"/>
        <v>0</v>
      </c>
      <c r="AD400" s="474"/>
      <c r="AE400" s="263">
        <f t="shared" si="3811"/>
        <v>0</v>
      </c>
      <c r="AF400" s="474"/>
      <c r="AG400" s="263">
        <f t="shared" si="3812"/>
        <v>0</v>
      </c>
      <c r="AH400" s="474"/>
      <c r="AI400" s="263">
        <f t="shared" si="3813"/>
        <v>0</v>
      </c>
      <c r="AJ400" s="474">
        <v>0</v>
      </c>
      <c r="AK400" s="263">
        <f t="shared" si="3814"/>
        <v>0</v>
      </c>
      <c r="AL400" s="474">
        <v>0</v>
      </c>
      <c r="AM400" s="263">
        <f t="shared" si="3815"/>
        <v>0</v>
      </c>
      <c r="AN400" s="474">
        <v>0</v>
      </c>
      <c r="AO400" s="263">
        <f t="shared" si="3816"/>
        <v>0</v>
      </c>
      <c r="AP400" s="474">
        <v>0</v>
      </c>
      <c r="AQ400" s="263">
        <f t="shared" si="3817"/>
        <v>0</v>
      </c>
      <c r="AR400" s="474">
        <v>0</v>
      </c>
      <c r="AS400" s="263">
        <f t="shared" si="3818"/>
        <v>0</v>
      </c>
      <c r="AT400" s="474">
        <v>0</v>
      </c>
      <c r="AU400" s="263">
        <f t="shared" si="3819"/>
        <v>0</v>
      </c>
      <c r="AV400" s="474">
        <v>0</v>
      </c>
      <c r="AW400" s="263">
        <f t="shared" si="3820"/>
        <v>0</v>
      </c>
      <c r="AX400" s="474">
        <v>0</v>
      </c>
      <c r="AY400" s="263">
        <f t="shared" si="3821"/>
        <v>0</v>
      </c>
      <c r="AZ400" s="474">
        <v>0</v>
      </c>
      <c r="BA400" s="263">
        <f t="shared" si="3822"/>
        <v>0</v>
      </c>
      <c r="BB400" s="474">
        <v>0</v>
      </c>
      <c r="BC400" s="263">
        <f t="shared" si="3823"/>
        <v>0</v>
      </c>
      <c r="BD400" s="474">
        <v>0</v>
      </c>
      <c r="BE400" s="263">
        <f t="shared" si="3824"/>
        <v>0</v>
      </c>
      <c r="BF400" s="474">
        <v>0</v>
      </c>
      <c r="BG400" s="263">
        <f t="shared" si="3825"/>
        <v>0</v>
      </c>
      <c r="BH400" s="474">
        <v>0</v>
      </c>
      <c r="BI400" s="263">
        <f t="shared" si="3826"/>
        <v>0</v>
      </c>
      <c r="BJ400" s="474">
        <v>0</v>
      </c>
      <c r="BK400" s="263">
        <f t="shared" si="3827"/>
        <v>0</v>
      </c>
      <c r="BL400" s="474">
        <v>0</v>
      </c>
      <c r="BM400" s="263">
        <f t="shared" si="3828"/>
        <v>0</v>
      </c>
      <c r="BN400" s="474">
        <v>0</v>
      </c>
      <c r="BO400" s="263">
        <f t="shared" si="3829"/>
        <v>0</v>
      </c>
      <c r="BP400" s="474">
        <v>0</v>
      </c>
      <c r="BQ400" s="476">
        <f t="shared" si="3130"/>
        <v>0</v>
      </c>
      <c r="BR400" s="295">
        <f t="shared" si="3830"/>
        <v>0</v>
      </c>
    </row>
    <row r="401" spans="2:70" ht="18" hidden="1" customHeight="1" outlineLevel="2" thickTop="1" thickBot="1">
      <c r="B401" s="208" t="s">
        <v>812</v>
      </c>
      <c r="C401" s="260" t="str">
        <f>IF(VLOOKUP(B401,'Orçamento Detalhado'!$A$11:$I$529,4,)="","",(VLOOKUP(B401,'Orçamento Detalhado'!$A$11:$I$529,4,)))</f>
        <v/>
      </c>
      <c r="D401" s="261" t="str">
        <f>IF(B401="","",VLOOKUP($B401,'Orçamento Detalhado'!$A$11:$J$529,10,))</f>
        <v/>
      </c>
      <c r="E401" s="262">
        <f t="shared" si="3404"/>
        <v>0</v>
      </c>
      <c r="F401" s="478">
        <v>397</v>
      </c>
      <c r="G401" s="263">
        <f t="shared" ref="G401:G402" si="3831">IFERROR($D401*H401,0)</f>
        <v>0</v>
      </c>
      <c r="H401" s="264"/>
      <c r="I401" s="263">
        <f t="shared" ref="I401:I402" si="3832">IFERROR($D401*J401,0)</f>
        <v>0</v>
      </c>
      <c r="J401" s="474"/>
      <c r="K401" s="263">
        <f t="shared" ref="K401:K402" si="3833">IFERROR($D401*L401,0)</f>
        <v>0</v>
      </c>
      <c r="L401" s="474">
        <v>0</v>
      </c>
      <c r="M401" s="263">
        <f t="shared" ref="M401:M402" si="3834">IFERROR($D401*N401,0)</f>
        <v>0</v>
      </c>
      <c r="N401" s="474">
        <v>0</v>
      </c>
      <c r="O401" s="263">
        <f t="shared" ref="O401:O402" si="3835">IFERROR($D401*P401,0)</f>
        <v>0</v>
      </c>
      <c r="P401" s="474">
        <v>0</v>
      </c>
      <c r="Q401" s="263">
        <f t="shared" ref="Q401:Q402" si="3836">IFERROR($D401*R401,0)</f>
        <v>0</v>
      </c>
      <c r="R401" s="474">
        <v>0</v>
      </c>
      <c r="S401" s="263">
        <f t="shared" ref="S401:S402" si="3837">IFERROR($D401*T401,0)</f>
        <v>0</v>
      </c>
      <c r="T401" s="474">
        <v>0</v>
      </c>
      <c r="U401" s="263">
        <f t="shared" ref="U401:U402" si="3838">IFERROR($D401*V401,0)</f>
        <v>0</v>
      </c>
      <c r="V401" s="474">
        <v>0</v>
      </c>
      <c r="W401" s="263">
        <f t="shared" ref="W401:W402" si="3839">IFERROR($D401*X401,0)</f>
        <v>0</v>
      </c>
      <c r="X401" s="474">
        <v>0</v>
      </c>
      <c r="Y401" s="263">
        <f t="shared" ref="Y401:Y402" si="3840">IFERROR($D401*Z401,0)</f>
        <v>0</v>
      </c>
      <c r="Z401" s="474">
        <v>0</v>
      </c>
      <c r="AA401" s="263">
        <f t="shared" ref="AA401:AA402" si="3841">IFERROR($D401*AB401,0)</f>
        <v>0</v>
      </c>
      <c r="AB401" s="474"/>
      <c r="AC401" s="263">
        <f t="shared" ref="AC401:AC402" si="3842">IFERROR($D401*AD401,0)</f>
        <v>0</v>
      </c>
      <c r="AD401" s="474"/>
      <c r="AE401" s="263">
        <f t="shared" ref="AE401:AE402" si="3843">IFERROR($D401*AF401,0)</f>
        <v>0</v>
      </c>
      <c r="AF401" s="474"/>
      <c r="AG401" s="263">
        <f t="shared" ref="AG401:AG402" si="3844">IFERROR($D401*AH401,0)</f>
        <v>0</v>
      </c>
      <c r="AH401" s="474"/>
      <c r="AI401" s="263">
        <f t="shared" ref="AI401:AI402" si="3845">IFERROR($D401*AJ401,0)</f>
        <v>0</v>
      </c>
      <c r="AJ401" s="474">
        <v>0</v>
      </c>
      <c r="AK401" s="263">
        <f t="shared" ref="AK401:AK402" si="3846">IFERROR($D401*AL401,0)</f>
        <v>0</v>
      </c>
      <c r="AL401" s="474">
        <v>0</v>
      </c>
      <c r="AM401" s="263">
        <f t="shared" ref="AM401:AM402" si="3847">IFERROR($D401*AN401,0)</f>
        <v>0</v>
      </c>
      <c r="AN401" s="474">
        <v>0</v>
      </c>
      <c r="AO401" s="263">
        <f t="shared" ref="AO401:AO402" si="3848">IFERROR($D401*AP401,0)</f>
        <v>0</v>
      </c>
      <c r="AP401" s="474">
        <v>0</v>
      </c>
      <c r="AQ401" s="263">
        <f t="shared" ref="AQ401:AQ402" si="3849">IFERROR($D401*AR401,0)</f>
        <v>0</v>
      </c>
      <c r="AR401" s="474">
        <v>0</v>
      </c>
      <c r="AS401" s="263">
        <f t="shared" ref="AS401:AS402" si="3850">IFERROR($D401*AT401,0)</f>
        <v>0</v>
      </c>
      <c r="AT401" s="474">
        <v>0</v>
      </c>
      <c r="AU401" s="263">
        <f t="shared" ref="AU401:AU402" si="3851">IFERROR($D401*AV401,0)</f>
        <v>0</v>
      </c>
      <c r="AV401" s="474">
        <v>0</v>
      </c>
      <c r="AW401" s="263">
        <f t="shared" ref="AW401:AW402" si="3852">IFERROR($D401*AX401,0)</f>
        <v>0</v>
      </c>
      <c r="AX401" s="474">
        <v>0</v>
      </c>
      <c r="AY401" s="263">
        <f t="shared" ref="AY401:AY402" si="3853">IFERROR($D401*AZ401,0)</f>
        <v>0</v>
      </c>
      <c r="AZ401" s="474">
        <v>0</v>
      </c>
      <c r="BA401" s="263">
        <f t="shared" ref="BA401:BA402" si="3854">IFERROR($D401*BB401,0)</f>
        <v>0</v>
      </c>
      <c r="BB401" s="474">
        <v>0</v>
      </c>
      <c r="BC401" s="263">
        <f t="shared" ref="BC401:BC402" si="3855">IFERROR($D401*BD401,0)</f>
        <v>0</v>
      </c>
      <c r="BD401" s="474">
        <v>0</v>
      </c>
      <c r="BE401" s="263">
        <f t="shared" ref="BE401:BE402" si="3856">IFERROR($D401*BF401,0)</f>
        <v>0</v>
      </c>
      <c r="BF401" s="474">
        <v>0</v>
      </c>
      <c r="BG401" s="263">
        <f t="shared" ref="BG401:BG402" si="3857">IFERROR($D401*BH401,0)</f>
        <v>0</v>
      </c>
      <c r="BH401" s="474">
        <v>0</v>
      </c>
      <c r="BI401" s="263">
        <f t="shared" ref="BI401:BI402" si="3858">IFERROR($D401*BJ401,0)</f>
        <v>0</v>
      </c>
      <c r="BJ401" s="474">
        <v>0</v>
      </c>
      <c r="BK401" s="263">
        <f t="shared" ref="BK401:BK402" si="3859">IFERROR($D401*BL401,0)</f>
        <v>0</v>
      </c>
      <c r="BL401" s="474">
        <v>0</v>
      </c>
      <c r="BM401" s="263">
        <f t="shared" ref="BM401:BM402" si="3860">IFERROR($D401*BN401,0)</f>
        <v>0</v>
      </c>
      <c r="BN401" s="474">
        <v>0</v>
      </c>
      <c r="BO401" s="263">
        <f t="shared" ref="BO401:BO402" si="3861">IFERROR($D401*BP401,0)</f>
        <v>0</v>
      </c>
      <c r="BP401" s="474">
        <v>0</v>
      </c>
      <c r="BQ401" s="476">
        <f t="shared" ref="BQ401:BQ402" si="3862">SUM(BN401,BL401,BJ401,BH401,BF401,BD401,BB401,AZ401,AX401,AV401,AT401,AR401,AP401,AN401,AL401,AJ401,AH401,AF401,AD401,AB401,Z401,X401,V401,T401,R401,P401,N401,L401,J401,H401,BP401)</f>
        <v>0</v>
      </c>
      <c r="BR401" s="295">
        <f t="shared" si="3830"/>
        <v>0</v>
      </c>
    </row>
    <row r="402" spans="2:70" ht="18" hidden="1" customHeight="1" outlineLevel="2" thickTop="1" thickBot="1">
      <c r="B402" s="208" t="s">
        <v>813</v>
      </c>
      <c r="C402" s="260" t="str">
        <f>IF(VLOOKUP(B402,'Orçamento Detalhado'!$A$11:$I$529,4,)="","",(VLOOKUP(B402,'Orçamento Detalhado'!$A$11:$I$529,4,)))</f>
        <v/>
      </c>
      <c r="D402" s="261" t="str">
        <f>IF(B402="","",VLOOKUP($B402,'Orçamento Detalhado'!$A$11:$J$529,10,))</f>
        <v/>
      </c>
      <c r="E402" s="262">
        <f t="shared" si="3404"/>
        <v>0</v>
      </c>
      <c r="F402" s="478">
        <v>398</v>
      </c>
      <c r="G402" s="263">
        <f t="shared" si="3831"/>
        <v>0</v>
      </c>
      <c r="H402" s="264"/>
      <c r="I402" s="263">
        <f t="shared" si="3832"/>
        <v>0</v>
      </c>
      <c r="J402" s="474"/>
      <c r="K402" s="263">
        <f t="shared" si="3833"/>
        <v>0</v>
      </c>
      <c r="L402" s="474">
        <v>0</v>
      </c>
      <c r="M402" s="263">
        <f t="shared" si="3834"/>
        <v>0</v>
      </c>
      <c r="N402" s="474">
        <v>0</v>
      </c>
      <c r="O402" s="263">
        <f t="shared" si="3835"/>
        <v>0</v>
      </c>
      <c r="P402" s="474">
        <v>0</v>
      </c>
      <c r="Q402" s="263">
        <f t="shared" si="3836"/>
        <v>0</v>
      </c>
      <c r="R402" s="474">
        <v>0</v>
      </c>
      <c r="S402" s="263">
        <f t="shared" si="3837"/>
        <v>0</v>
      </c>
      <c r="T402" s="474">
        <v>0</v>
      </c>
      <c r="U402" s="263">
        <f t="shared" si="3838"/>
        <v>0</v>
      </c>
      <c r="V402" s="474">
        <v>0</v>
      </c>
      <c r="W402" s="263">
        <f t="shared" si="3839"/>
        <v>0</v>
      </c>
      <c r="X402" s="474">
        <v>0</v>
      </c>
      <c r="Y402" s="263">
        <f t="shared" si="3840"/>
        <v>0</v>
      </c>
      <c r="Z402" s="474">
        <v>0</v>
      </c>
      <c r="AA402" s="263">
        <f t="shared" si="3841"/>
        <v>0</v>
      </c>
      <c r="AB402" s="474"/>
      <c r="AC402" s="263">
        <f t="shared" si="3842"/>
        <v>0</v>
      </c>
      <c r="AD402" s="474"/>
      <c r="AE402" s="263">
        <f t="shared" si="3843"/>
        <v>0</v>
      </c>
      <c r="AF402" s="474"/>
      <c r="AG402" s="263">
        <f t="shared" si="3844"/>
        <v>0</v>
      </c>
      <c r="AH402" s="474"/>
      <c r="AI402" s="263">
        <f t="shared" si="3845"/>
        <v>0</v>
      </c>
      <c r="AJ402" s="474">
        <v>0</v>
      </c>
      <c r="AK402" s="263">
        <f t="shared" si="3846"/>
        <v>0</v>
      </c>
      <c r="AL402" s="474">
        <v>0</v>
      </c>
      <c r="AM402" s="263">
        <f t="shared" si="3847"/>
        <v>0</v>
      </c>
      <c r="AN402" s="474">
        <v>0</v>
      </c>
      <c r="AO402" s="263">
        <f t="shared" si="3848"/>
        <v>0</v>
      </c>
      <c r="AP402" s="474">
        <v>0</v>
      </c>
      <c r="AQ402" s="263">
        <f t="shared" si="3849"/>
        <v>0</v>
      </c>
      <c r="AR402" s="474">
        <v>0</v>
      </c>
      <c r="AS402" s="263">
        <f t="shared" si="3850"/>
        <v>0</v>
      </c>
      <c r="AT402" s="474">
        <v>0</v>
      </c>
      <c r="AU402" s="263">
        <f t="shared" si="3851"/>
        <v>0</v>
      </c>
      <c r="AV402" s="474">
        <v>0</v>
      </c>
      <c r="AW402" s="263">
        <f t="shared" si="3852"/>
        <v>0</v>
      </c>
      <c r="AX402" s="474">
        <v>0</v>
      </c>
      <c r="AY402" s="263">
        <f t="shared" si="3853"/>
        <v>0</v>
      </c>
      <c r="AZ402" s="474">
        <v>0</v>
      </c>
      <c r="BA402" s="263">
        <f t="shared" si="3854"/>
        <v>0</v>
      </c>
      <c r="BB402" s="474">
        <v>0</v>
      </c>
      <c r="BC402" s="263">
        <f t="shared" si="3855"/>
        <v>0</v>
      </c>
      <c r="BD402" s="474">
        <v>0</v>
      </c>
      <c r="BE402" s="263">
        <f t="shared" si="3856"/>
        <v>0</v>
      </c>
      <c r="BF402" s="474">
        <v>0</v>
      </c>
      <c r="BG402" s="263">
        <f t="shared" si="3857"/>
        <v>0</v>
      </c>
      <c r="BH402" s="474">
        <v>0</v>
      </c>
      <c r="BI402" s="263">
        <f t="shared" si="3858"/>
        <v>0</v>
      </c>
      <c r="BJ402" s="474">
        <v>0</v>
      </c>
      <c r="BK402" s="263">
        <f t="shared" si="3859"/>
        <v>0</v>
      </c>
      <c r="BL402" s="474">
        <v>0</v>
      </c>
      <c r="BM402" s="263">
        <f t="shared" si="3860"/>
        <v>0</v>
      </c>
      <c r="BN402" s="474">
        <v>0</v>
      </c>
      <c r="BO402" s="263">
        <f t="shared" si="3861"/>
        <v>0</v>
      </c>
      <c r="BP402" s="474">
        <v>0</v>
      </c>
      <c r="BQ402" s="476">
        <f t="shared" si="3862"/>
        <v>0</v>
      </c>
      <c r="BR402" s="295">
        <f t="shared" si="3830"/>
        <v>0</v>
      </c>
    </row>
    <row r="403" spans="2:70" ht="18" hidden="1" customHeight="1" outlineLevel="2" thickTop="1" thickBot="1">
      <c r="B403" s="208" t="s">
        <v>814</v>
      </c>
      <c r="C403" s="260" t="str">
        <f>IF(VLOOKUP(B403,'Orçamento Detalhado'!$A$11:$I$529,4,)="","",(VLOOKUP(B403,'Orçamento Detalhado'!$A$11:$I$529,4,)))</f>
        <v/>
      </c>
      <c r="D403" s="261" t="str">
        <f>IF(B403="","",VLOOKUP($B403,'Orçamento Detalhado'!$A$11:$J$529,10,))</f>
        <v/>
      </c>
      <c r="E403" s="262">
        <f t="shared" ref="E403:E421" si="3863">IFERROR(D403/$D$524,0)</f>
        <v>0</v>
      </c>
      <c r="F403" s="478">
        <v>399</v>
      </c>
      <c r="G403" s="263">
        <f t="shared" ref="G403" si="3864">IFERROR($D403*H403,0)</f>
        <v>0</v>
      </c>
      <c r="H403" s="264"/>
      <c r="I403" s="263">
        <f t="shared" ref="I403" si="3865">IFERROR($D403*J403,0)</f>
        <v>0</v>
      </c>
      <c r="J403" s="474"/>
      <c r="K403" s="263">
        <f t="shared" ref="K403" si="3866">IFERROR($D403*L403,0)</f>
        <v>0</v>
      </c>
      <c r="L403" s="474">
        <v>0</v>
      </c>
      <c r="M403" s="263">
        <f t="shared" ref="M403" si="3867">IFERROR($D403*N403,0)</f>
        <v>0</v>
      </c>
      <c r="N403" s="474">
        <v>0</v>
      </c>
      <c r="O403" s="263">
        <f t="shared" ref="O403" si="3868">IFERROR($D403*P403,0)</f>
        <v>0</v>
      </c>
      <c r="P403" s="474">
        <v>0</v>
      </c>
      <c r="Q403" s="263">
        <f t="shared" ref="Q403" si="3869">IFERROR($D403*R403,0)</f>
        <v>0</v>
      </c>
      <c r="R403" s="474">
        <v>0</v>
      </c>
      <c r="S403" s="263">
        <f t="shared" ref="S403" si="3870">IFERROR($D403*T403,0)</f>
        <v>0</v>
      </c>
      <c r="T403" s="474">
        <v>0</v>
      </c>
      <c r="U403" s="263">
        <f t="shared" ref="U403" si="3871">IFERROR($D403*V403,0)</f>
        <v>0</v>
      </c>
      <c r="V403" s="474">
        <v>0</v>
      </c>
      <c r="W403" s="263">
        <f t="shared" ref="W403" si="3872">IFERROR($D403*X403,0)</f>
        <v>0</v>
      </c>
      <c r="X403" s="474">
        <v>0</v>
      </c>
      <c r="Y403" s="263">
        <f t="shared" ref="Y403" si="3873">IFERROR($D403*Z403,0)</f>
        <v>0</v>
      </c>
      <c r="Z403" s="474">
        <v>0</v>
      </c>
      <c r="AA403" s="263">
        <f t="shared" ref="AA403" si="3874">IFERROR($D403*AB403,0)</f>
        <v>0</v>
      </c>
      <c r="AB403" s="474"/>
      <c r="AC403" s="263">
        <f t="shared" ref="AC403" si="3875">IFERROR($D403*AD403,0)</f>
        <v>0</v>
      </c>
      <c r="AD403" s="474"/>
      <c r="AE403" s="263">
        <f t="shared" ref="AE403" si="3876">IFERROR($D403*AF403,0)</f>
        <v>0</v>
      </c>
      <c r="AF403" s="474"/>
      <c r="AG403" s="263">
        <f t="shared" ref="AG403" si="3877">IFERROR($D403*AH403,0)</f>
        <v>0</v>
      </c>
      <c r="AH403" s="474"/>
      <c r="AI403" s="263">
        <f t="shared" ref="AI403" si="3878">IFERROR($D403*AJ403,0)</f>
        <v>0</v>
      </c>
      <c r="AJ403" s="474">
        <v>0</v>
      </c>
      <c r="AK403" s="263">
        <f t="shared" ref="AK403" si="3879">IFERROR($D403*AL403,0)</f>
        <v>0</v>
      </c>
      <c r="AL403" s="474">
        <v>0</v>
      </c>
      <c r="AM403" s="263">
        <f t="shared" ref="AM403" si="3880">IFERROR($D403*AN403,0)</f>
        <v>0</v>
      </c>
      <c r="AN403" s="474">
        <v>0</v>
      </c>
      <c r="AO403" s="263">
        <f t="shared" ref="AO403" si="3881">IFERROR($D403*AP403,0)</f>
        <v>0</v>
      </c>
      <c r="AP403" s="474">
        <v>0</v>
      </c>
      <c r="AQ403" s="263">
        <f t="shared" ref="AQ403" si="3882">IFERROR($D403*AR403,0)</f>
        <v>0</v>
      </c>
      <c r="AR403" s="474">
        <v>0</v>
      </c>
      <c r="AS403" s="263">
        <f t="shared" ref="AS403" si="3883">IFERROR($D403*AT403,0)</f>
        <v>0</v>
      </c>
      <c r="AT403" s="474">
        <v>0</v>
      </c>
      <c r="AU403" s="263">
        <f t="shared" ref="AU403" si="3884">IFERROR($D403*AV403,0)</f>
        <v>0</v>
      </c>
      <c r="AV403" s="474">
        <v>0</v>
      </c>
      <c r="AW403" s="263">
        <f t="shared" ref="AW403" si="3885">IFERROR($D403*AX403,0)</f>
        <v>0</v>
      </c>
      <c r="AX403" s="474">
        <v>0</v>
      </c>
      <c r="AY403" s="263">
        <f t="shared" ref="AY403" si="3886">IFERROR($D403*AZ403,0)</f>
        <v>0</v>
      </c>
      <c r="AZ403" s="474">
        <v>0</v>
      </c>
      <c r="BA403" s="263">
        <f t="shared" ref="BA403" si="3887">IFERROR($D403*BB403,0)</f>
        <v>0</v>
      </c>
      <c r="BB403" s="474">
        <v>0</v>
      </c>
      <c r="BC403" s="263">
        <f t="shared" ref="BC403" si="3888">IFERROR($D403*BD403,0)</f>
        <v>0</v>
      </c>
      <c r="BD403" s="474">
        <v>0</v>
      </c>
      <c r="BE403" s="263">
        <f t="shared" ref="BE403" si="3889">IFERROR($D403*BF403,0)</f>
        <v>0</v>
      </c>
      <c r="BF403" s="474">
        <v>0</v>
      </c>
      <c r="BG403" s="263">
        <f t="shared" ref="BG403" si="3890">IFERROR($D403*BH403,0)</f>
        <v>0</v>
      </c>
      <c r="BH403" s="474">
        <v>0</v>
      </c>
      <c r="BI403" s="263">
        <f t="shared" ref="BI403" si="3891">IFERROR($D403*BJ403,0)</f>
        <v>0</v>
      </c>
      <c r="BJ403" s="474">
        <v>0</v>
      </c>
      <c r="BK403" s="263">
        <f t="shared" ref="BK403" si="3892">IFERROR($D403*BL403,0)</f>
        <v>0</v>
      </c>
      <c r="BL403" s="474">
        <v>0</v>
      </c>
      <c r="BM403" s="263">
        <f t="shared" ref="BM403" si="3893">IFERROR($D403*BN403,0)</f>
        <v>0</v>
      </c>
      <c r="BN403" s="474">
        <v>0</v>
      </c>
      <c r="BO403" s="263">
        <f t="shared" ref="BO403" si="3894">IFERROR($D403*BP403,0)</f>
        <v>0</v>
      </c>
      <c r="BP403" s="474">
        <v>0</v>
      </c>
      <c r="BQ403" s="476">
        <f t="shared" ref="BQ403" si="3895">SUM(BN403,BL403,BJ403,BH403,BF403,BD403,BB403,AZ403,AX403,AV403,AT403,AR403,AP403,AN403,AL403,AJ403,AH403,AF403,AD403,AB403,Z403,X403,V403,T403,R403,P403,N403,L403,J403,H403,BP403)</f>
        <v>0</v>
      </c>
      <c r="BR403" s="295">
        <f t="shared" si="3830"/>
        <v>0</v>
      </c>
    </row>
    <row r="404" spans="2:70" ht="18" hidden="1" customHeight="1" outlineLevel="1" thickTop="1" thickBot="1">
      <c r="B404" s="246" t="s">
        <v>137</v>
      </c>
      <c r="C404" s="266" t="str">
        <f>IF(B404="","",VLOOKUP(B404,'Orçamento Detalhado'!$A$11:$I$529,4,))</f>
        <v>GÁS</v>
      </c>
      <c r="D404" s="249">
        <f>SUM(D405:D410)</f>
        <v>0</v>
      </c>
      <c r="E404" s="250">
        <f t="shared" si="3863"/>
        <v>0</v>
      </c>
      <c r="F404" s="478">
        <v>400</v>
      </c>
      <c r="G404" s="251">
        <f>SUM(G405:G410)</f>
        <v>0</v>
      </c>
      <c r="H404" s="252">
        <f t="shared" ref="H404:BP404" si="3896">IFERROR(G404/$D404,0)</f>
        <v>0</v>
      </c>
      <c r="I404" s="251">
        <f>SUM(I405:I410)</f>
        <v>0</v>
      </c>
      <c r="J404" s="473">
        <f t="shared" ref="J404" si="3897">IFERROR(I404/$D404,0)</f>
        <v>0</v>
      </c>
      <c r="K404" s="251">
        <f>SUM(K405:K410)</f>
        <v>0</v>
      </c>
      <c r="L404" s="473">
        <f t="shared" ref="L404" si="3898">IFERROR(K404/$D404,0)</f>
        <v>0</v>
      </c>
      <c r="M404" s="251">
        <f>SUM(M405:M410)</f>
        <v>0</v>
      </c>
      <c r="N404" s="473">
        <f t="shared" ref="N404" si="3899">IFERROR(M404/$D404,0)</f>
        <v>0</v>
      </c>
      <c r="O404" s="251">
        <f>SUM(O405:O410)</f>
        <v>0</v>
      </c>
      <c r="P404" s="473">
        <f t="shared" ref="P404" si="3900">IFERROR(O404/$D404,0)</f>
        <v>0</v>
      </c>
      <c r="Q404" s="251">
        <f>SUM(Q405:Q410)</f>
        <v>0</v>
      </c>
      <c r="R404" s="473">
        <f t="shared" ref="R404" si="3901">IFERROR(Q404/$D404,0)</f>
        <v>0</v>
      </c>
      <c r="S404" s="251">
        <f>SUM(S405:S410)</f>
        <v>0</v>
      </c>
      <c r="T404" s="473">
        <f t="shared" ref="T404" si="3902">IFERROR(S404/$D404,0)</f>
        <v>0</v>
      </c>
      <c r="U404" s="251">
        <f>SUM(U405:U410)</f>
        <v>0</v>
      </c>
      <c r="V404" s="473">
        <f t="shared" ref="V404" si="3903">IFERROR(U404/$D404,0)</f>
        <v>0</v>
      </c>
      <c r="W404" s="251">
        <f>SUM(W405:W410)</f>
        <v>0</v>
      </c>
      <c r="X404" s="473">
        <f t="shared" ref="X404" si="3904">IFERROR(W404/$D404,0)</f>
        <v>0</v>
      </c>
      <c r="Y404" s="251">
        <f>SUM(Y405:Y410)</f>
        <v>0</v>
      </c>
      <c r="Z404" s="473">
        <f t="shared" ref="Z404" si="3905">IFERROR(Y404/$D404,0)</f>
        <v>0</v>
      </c>
      <c r="AA404" s="251">
        <f>SUM(AA405:AA410)</f>
        <v>0</v>
      </c>
      <c r="AB404" s="473">
        <f t="shared" ref="AB404" si="3906">IFERROR(AA404/$D404,0)</f>
        <v>0</v>
      </c>
      <c r="AC404" s="251">
        <f>SUM(AC405:AC410)</f>
        <v>0</v>
      </c>
      <c r="AD404" s="473">
        <f t="shared" ref="AD404" si="3907">IFERROR(AC404/$D404,0)</f>
        <v>0</v>
      </c>
      <c r="AE404" s="251">
        <f>SUM(AE405:AE410)</f>
        <v>0</v>
      </c>
      <c r="AF404" s="473">
        <f t="shared" ref="AF404" si="3908">IFERROR(AE404/$D404,0)</f>
        <v>0</v>
      </c>
      <c r="AG404" s="251">
        <f>SUM(AG405:AG410)</f>
        <v>0</v>
      </c>
      <c r="AH404" s="473">
        <f t="shared" ref="AH404" si="3909">IFERROR(AG404/$D404,0)</f>
        <v>0</v>
      </c>
      <c r="AI404" s="251">
        <f>SUM(AI405:AI410)</f>
        <v>0</v>
      </c>
      <c r="AJ404" s="473">
        <f t="shared" ref="AJ404" si="3910">IFERROR(AI404/$D404,0)</f>
        <v>0</v>
      </c>
      <c r="AK404" s="251">
        <f>SUM(AK405:AK410)</f>
        <v>0</v>
      </c>
      <c r="AL404" s="473">
        <f t="shared" ref="AL404" si="3911">IFERROR(AK404/$D404,0)</f>
        <v>0</v>
      </c>
      <c r="AM404" s="251">
        <f>SUM(AM405:AM410)</f>
        <v>0</v>
      </c>
      <c r="AN404" s="473">
        <f t="shared" ref="AN404" si="3912">IFERROR(AM404/$D404,0)</f>
        <v>0</v>
      </c>
      <c r="AO404" s="251">
        <f>SUM(AO405:AO410)</f>
        <v>0</v>
      </c>
      <c r="AP404" s="473">
        <f t="shared" si="3896"/>
        <v>0</v>
      </c>
      <c r="AQ404" s="251">
        <f>SUM(AQ405:AQ410)</f>
        <v>0</v>
      </c>
      <c r="AR404" s="473">
        <f t="shared" si="3896"/>
        <v>0</v>
      </c>
      <c r="AS404" s="251">
        <f>SUM(AS405:AS410)</f>
        <v>0</v>
      </c>
      <c r="AT404" s="473">
        <f t="shared" si="3896"/>
        <v>0</v>
      </c>
      <c r="AU404" s="251">
        <f>SUM(AU405:AU410)</f>
        <v>0</v>
      </c>
      <c r="AV404" s="473">
        <f t="shared" si="3896"/>
        <v>0</v>
      </c>
      <c r="AW404" s="251">
        <f>SUM(AW405:AW410)</f>
        <v>0</v>
      </c>
      <c r="AX404" s="473">
        <f t="shared" si="3896"/>
        <v>0</v>
      </c>
      <c r="AY404" s="251">
        <f>SUM(AY405:AY410)</f>
        <v>0</v>
      </c>
      <c r="AZ404" s="473">
        <f t="shared" si="3896"/>
        <v>0</v>
      </c>
      <c r="BA404" s="251">
        <f>SUM(BA405:BA410)</f>
        <v>0</v>
      </c>
      <c r="BB404" s="473">
        <f t="shared" si="3896"/>
        <v>0</v>
      </c>
      <c r="BC404" s="251">
        <f>SUM(BC405:BC410)</f>
        <v>0</v>
      </c>
      <c r="BD404" s="473">
        <f t="shared" si="3896"/>
        <v>0</v>
      </c>
      <c r="BE404" s="251">
        <f>SUM(BE405:BE410)</f>
        <v>0</v>
      </c>
      <c r="BF404" s="473">
        <f t="shared" si="3896"/>
        <v>0</v>
      </c>
      <c r="BG404" s="251">
        <f>SUM(BG405:BG410)</f>
        <v>0</v>
      </c>
      <c r="BH404" s="473">
        <f t="shared" si="3896"/>
        <v>0</v>
      </c>
      <c r="BI404" s="251">
        <f>SUM(BI405:BI410)</f>
        <v>0</v>
      </c>
      <c r="BJ404" s="473">
        <f t="shared" si="3896"/>
        <v>0</v>
      </c>
      <c r="BK404" s="251">
        <f>SUM(BK405:BK410)</f>
        <v>0</v>
      </c>
      <c r="BL404" s="473">
        <f t="shared" si="3896"/>
        <v>0</v>
      </c>
      <c r="BM404" s="251">
        <f>SUM(BM405:BM410)</f>
        <v>0</v>
      </c>
      <c r="BN404" s="473">
        <f t="shared" si="3896"/>
        <v>0</v>
      </c>
      <c r="BO404" s="251">
        <f>SUM(BO405:BO410)</f>
        <v>0</v>
      </c>
      <c r="BP404" s="473">
        <f t="shared" si="3896"/>
        <v>0</v>
      </c>
      <c r="BQ404" s="476">
        <f t="shared" si="3130"/>
        <v>0</v>
      </c>
      <c r="BR404" s="295">
        <f t="shared" si="3830"/>
        <v>0</v>
      </c>
    </row>
    <row r="405" spans="2:70" ht="18" hidden="1" customHeight="1" outlineLevel="2" thickTop="1" thickBot="1">
      <c r="B405" s="208" t="s">
        <v>816</v>
      </c>
      <c r="C405" s="260" t="str">
        <f>IF(VLOOKUP(B405,'Orçamento Detalhado'!$A$11:$I$529,4,)="","",(VLOOKUP(B405,'Orçamento Detalhado'!$A$11:$I$529,4,)))</f>
        <v>Rede de distribuição - gás</v>
      </c>
      <c r="D405" s="261" t="str">
        <f>IF(B405="","",VLOOKUP($B405,'Orçamento Detalhado'!$A$11:$J$529,10,))</f>
        <v/>
      </c>
      <c r="E405" s="262">
        <f t="shared" si="3863"/>
        <v>0</v>
      </c>
      <c r="F405" s="478">
        <v>401</v>
      </c>
      <c r="G405" s="263">
        <f t="shared" ref="G405:G426" si="3913">IFERROR($D405*H405,0)</f>
        <v>0</v>
      </c>
      <c r="H405" s="264"/>
      <c r="I405" s="263">
        <f t="shared" ref="I405:I410" si="3914">IFERROR($D405*J405,0)</f>
        <v>0</v>
      </c>
      <c r="J405" s="474"/>
      <c r="K405" s="263">
        <f t="shared" ref="K405:K410" si="3915">IFERROR($D405*L405,0)</f>
        <v>0</v>
      </c>
      <c r="L405" s="474">
        <v>0</v>
      </c>
      <c r="M405" s="263">
        <f t="shared" ref="M405:M410" si="3916">IFERROR($D405*N405,0)</f>
        <v>0</v>
      </c>
      <c r="N405" s="474">
        <v>0</v>
      </c>
      <c r="O405" s="263">
        <f t="shared" ref="O405:O410" si="3917">IFERROR($D405*P405,0)</f>
        <v>0</v>
      </c>
      <c r="P405" s="474">
        <v>0</v>
      </c>
      <c r="Q405" s="263">
        <f t="shared" ref="Q405:Q410" si="3918">IFERROR($D405*R405,0)</f>
        <v>0</v>
      </c>
      <c r="R405" s="474">
        <v>0</v>
      </c>
      <c r="S405" s="263">
        <f t="shared" ref="S405:S410" si="3919">IFERROR($D405*T405,0)</f>
        <v>0</v>
      </c>
      <c r="T405" s="474">
        <v>0</v>
      </c>
      <c r="U405" s="263">
        <f t="shared" ref="U405:U410" si="3920">IFERROR($D405*V405,0)</f>
        <v>0</v>
      </c>
      <c r="V405" s="474">
        <v>0</v>
      </c>
      <c r="W405" s="263">
        <f t="shared" ref="W405:W410" si="3921">IFERROR($D405*X405,0)</f>
        <v>0</v>
      </c>
      <c r="X405" s="474">
        <v>0</v>
      </c>
      <c r="Y405" s="263">
        <f t="shared" ref="Y405:Y410" si="3922">IFERROR($D405*Z405,0)</f>
        <v>0</v>
      </c>
      <c r="Z405" s="474">
        <v>0</v>
      </c>
      <c r="AA405" s="263">
        <f t="shared" ref="AA405:AA410" si="3923">IFERROR($D405*AB405,0)</f>
        <v>0</v>
      </c>
      <c r="AB405" s="474"/>
      <c r="AC405" s="263">
        <f t="shared" ref="AC405:AC410" si="3924">IFERROR($D405*AD405,0)</f>
        <v>0</v>
      </c>
      <c r="AD405" s="474"/>
      <c r="AE405" s="263">
        <f t="shared" ref="AE405:AE410" si="3925">IFERROR($D405*AF405,0)</f>
        <v>0</v>
      </c>
      <c r="AF405" s="474"/>
      <c r="AG405" s="263">
        <f t="shared" ref="AG405:AG410" si="3926">IFERROR($D405*AH405,0)</f>
        <v>0</v>
      </c>
      <c r="AH405" s="474"/>
      <c r="AI405" s="263">
        <f t="shared" ref="AI405:AI410" si="3927">IFERROR($D405*AJ405,0)</f>
        <v>0</v>
      </c>
      <c r="AJ405" s="474">
        <v>0</v>
      </c>
      <c r="AK405" s="263">
        <f t="shared" ref="AK405:AK410" si="3928">IFERROR($D405*AL405,0)</f>
        <v>0</v>
      </c>
      <c r="AL405" s="474">
        <v>0</v>
      </c>
      <c r="AM405" s="263">
        <f t="shared" ref="AM405:AM410" si="3929">IFERROR($D405*AN405,0)</f>
        <v>0</v>
      </c>
      <c r="AN405" s="474">
        <v>0</v>
      </c>
      <c r="AO405" s="263">
        <f t="shared" ref="AO405:AO410" si="3930">IFERROR($D405*AP405,0)</f>
        <v>0</v>
      </c>
      <c r="AP405" s="474">
        <v>0</v>
      </c>
      <c r="AQ405" s="263">
        <f t="shared" ref="AQ405:AQ410" si="3931">IFERROR($D405*AR405,0)</f>
        <v>0</v>
      </c>
      <c r="AR405" s="474">
        <v>0</v>
      </c>
      <c r="AS405" s="263">
        <f t="shared" ref="AS405:AS410" si="3932">IFERROR($D405*AT405,0)</f>
        <v>0</v>
      </c>
      <c r="AT405" s="474">
        <v>0</v>
      </c>
      <c r="AU405" s="263">
        <f t="shared" ref="AU405:AU410" si="3933">IFERROR($D405*AV405,0)</f>
        <v>0</v>
      </c>
      <c r="AV405" s="474">
        <v>0</v>
      </c>
      <c r="AW405" s="263">
        <f t="shared" ref="AW405:AW410" si="3934">IFERROR($D405*AX405,0)</f>
        <v>0</v>
      </c>
      <c r="AX405" s="474">
        <v>0</v>
      </c>
      <c r="AY405" s="263">
        <f t="shared" ref="AY405:AY410" si="3935">IFERROR($D405*AZ405,0)</f>
        <v>0</v>
      </c>
      <c r="AZ405" s="474">
        <v>0</v>
      </c>
      <c r="BA405" s="263">
        <f t="shared" ref="BA405:BA410" si="3936">IFERROR($D405*BB405,0)</f>
        <v>0</v>
      </c>
      <c r="BB405" s="474">
        <v>0</v>
      </c>
      <c r="BC405" s="263">
        <f t="shared" ref="BC405:BC410" si="3937">IFERROR($D405*BD405,0)</f>
        <v>0</v>
      </c>
      <c r="BD405" s="474">
        <v>0</v>
      </c>
      <c r="BE405" s="263">
        <f t="shared" ref="BE405:BE410" si="3938">IFERROR($D405*BF405,0)</f>
        <v>0</v>
      </c>
      <c r="BF405" s="474">
        <v>0</v>
      </c>
      <c r="BG405" s="263">
        <f t="shared" ref="BG405:BG410" si="3939">IFERROR($D405*BH405,0)</f>
        <v>0</v>
      </c>
      <c r="BH405" s="474">
        <v>0</v>
      </c>
      <c r="BI405" s="263">
        <f t="shared" ref="BI405:BI410" si="3940">IFERROR($D405*BJ405,0)</f>
        <v>0</v>
      </c>
      <c r="BJ405" s="474">
        <v>0</v>
      </c>
      <c r="BK405" s="263">
        <f t="shared" ref="BK405:BK410" si="3941">IFERROR($D405*BL405,0)</f>
        <v>0</v>
      </c>
      <c r="BL405" s="474">
        <v>0</v>
      </c>
      <c r="BM405" s="263">
        <f t="shared" ref="BM405:BM410" si="3942">IFERROR($D405*BN405,0)</f>
        <v>0</v>
      </c>
      <c r="BN405" s="474">
        <v>0</v>
      </c>
      <c r="BO405" s="263">
        <f t="shared" ref="BO405:BO410" si="3943">IFERROR($D405*BP405,0)</f>
        <v>0</v>
      </c>
      <c r="BP405" s="474">
        <v>0</v>
      </c>
      <c r="BQ405" s="476">
        <f t="shared" si="3130"/>
        <v>0</v>
      </c>
      <c r="BR405" s="295">
        <f t="shared" si="3830"/>
        <v>0</v>
      </c>
    </row>
    <row r="406" spans="2:70" ht="18" hidden="1" customHeight="1" outlineLevel="2" thickTop="1" thickBot="1">
      <c r="B406" s="208" t="s">
        <v>818</v>
      </c>
      <c r="C406" s="260" t="str">
        <f>IF(VLOOKUP(B406,'Orçamento Detalhado'!$A$11:$I$529,4,)="","",(VLOOKUP(B406,'Orçamento Detalhado'!$A$11:$I$529,4,)))</f>
        <v/>
      </c>
      <c r="D406" s="261" t="str">
        <f>IF(B406="","",VLOOKUP($B406,'Orçamento Detalhado'!$A$11:$J$529,10,))</f>
        <v/>
      </c>
      <c r="E406" s="262">
        <f t="shared" si="3863"/>
        <v>0</v>
      </c>
      <c r="F406" s="478">
        <v>402</v>
      </c>
      <c r="G406" s="263">
        <f t="shared" si="3913"/>
        <v>0</v>
      </c>
      <c r="H406" s="264"/>
      <c r="I406" s="263">
        <f t="shared" si="3914"/>
        <v>0</v>
      </c>
      <c r="J406" s="474"/>
      <c r="K406" s="263">
        <f t="shared" si="3915"/>
        <v>0</v>
      </c>
      <c r="L406" s="474">
        <v>0</v>
      </c>
      <c r="M406" s="263">
        <f t="shared" si="3916"/>
        <v>0</v>
      </c>
      <c r="N406" s="474">
        <v>0</v>
      </c>
      <c r="O406" s="263">
        <f t="shared" si="3917"/>
        <v>0</v>
      </c>
      <c r="P406" s="474">
        <v>0</v>
      </c>
      <c r="Q406" s="263">
        <f t="shared" si="3918"/>
        <v>0</v>
      </c>
      <c r="R406" s="474">
        <v>0</v>
      </c>
      <c r="S406" s="263">
        <f t="shared" si="3919"/>
        <v>0</v>
      </c>
      <c r="T406" s="474">
        <v>0</v>
      </c>
      <c r="U406" s="263">
        <f t="shared" si="3920"/>
        <v>0</v>
      </c>
      <c r="V406" s="474">
        <v>0</v>
      </c>
      <c r="W406" s="263">
        <f t="shared" si="3921"/>
        <v>0</v>
      </c>
      <c r="X406" s="474">
        <v>0</v>
      </c>
      <c r="Y406" s="263">
        <f t="shared" si="3922"/>
        <v>0</v>
      </c>
      <c r="Z406" s="474">
        <v>0</v>
      </c>
      <c r="AA406" s="263">
        <f t="shared" si="3923"/>
        <v>0</v>
      </c>
      <c r="AB406" s="474"/>
      <c r="AC406" s="263">
        <f t="shared" si="3924"/>
        <v>0</v>
      </c>
      <c r="AD406" s="474"/>
      <c r="AE406" s="263">
        <f t="shared" si="3925"/>
        <v>0</v>
      </c>
      <c r="AF406" s="474"/>
      <c r="AG406" s="263">
        <f t="shared" si="3926"/>
        <v>0</v>
      </c>
      <c r="AH406" s="474"/>
      <c r="AI406" s="263">
        <f t="shared" si="3927"/>
        <v>0</v>
      </c>
      <c r="AJ406" s="474">
        <v>0</v>
      </c>
      <c r="AK406" s="263">
        <f t="shared" si="3928"/>
        <v>0</v>
      </c>
      <c r="AL406" s="474">
        <v>0</v>
      </c>
      <c r="AM406" s="263">
        <f t="shared" si="3929"/>
        <v>0</v>
      </c>
      <c r="AN406" s="474">
        <v>0</v>
      </c>
      <c r="AO406" s="263">
        <f t="shared" si="3930"/>
        <v>0</v>
      </c>
      <c r="AP406" s="474">
        <v>0</v>
      </c>
      <c r="AQ406" s="263">
        <f t="shared" si="3931"/>
        <v>0</v>
      </c>
      <c r="AR406" s="474">
        <v>0</v>
      </c>
      <c r="AS406" s="263">
        <f t="shared" si="3932"/>
        <v>0</v>
      </c>
      <c r="AT406" s="474">
        <v>0</v>
      </c>
      <c r="AU406" s="263">
        <f t="shared" si="3933"/>
        <v>0</v>
      </c>
      <c r="AV406" s="474">
        <v>0</v>
      </c>
      <c r="AW406" s="263">
        <f t="shared" si="3934"/>
        <v>0</v>
      </c>
      <c r="AX406" s="474">
        <v>0</v>
      </c>
      <c r="AY406" s="263">
        <f t="shared" si="3935"/>
        <v>0</v>
      </c>
      <c r="AZ406" s="474">
        <v>0</v>
      </c>
      <c r="BA406" s="263">
        <f t="shared" si="3936"/>
        <v>0</v>
      </c>
      <c r="BB406" s="474">
        <v>0</v>
      </c>
      <c r="BC406" s="263">
        <f t="shared" si="3937"/>
        <v>0</v>
      </c>
      <c r="BD406" s="474">
        <v>0</v>
      </c>
      <c r="BE406" s="263">
        <f t="shared" si="3938"/>
        <v>0</v>
      </c>
      <c r="BF406" s="474">
        <v>0</v>
      </c>
      <c r="BG406" s="263">
        <f t="shared" si="3939"/>
        <v>0</v>
      </c>
      <c r="BH406" s="474">
        <v>0</v>
      </c>
      <c r="BI406" s="263">
        <f t="shared" si="3940"/>
        <v>0</v>
      </c>
      <c r="BJ406" s="474">
        <v>0</v>
      </c>
      <c r="BK406" s="263">
        <f t="shared" si="3941"/>
        <v>0</v>
      </c>
      <c r="BL406" s="474">
        <v>0</v>
      </c>
      <c r="BM406" s="263">
        <f t="shared" si="3942"/>
        <v>0</v>
      </c>
      <c r="BN406" s="474">
        <v>0</v>
      </c>
      <c r="BO406" s="263">
        <f t="shared" si="3943"/>
        <v>0</v>
      </c>
      <c r="BP406" s="474">
        <v>0</v>
      </c>
      <c r="BQ406" s="476">
        <f t="shared" si="3130"/>
        <v>0</v>
      </c>
      <c r="BR406" s="295">
        <f t="shared" si="3830"/>
        <v>0</v>
      </c>
    </row>
    <row r="407" spans="2:70" ht="18" hidden="1" customHeight="1" outlineLevel="2" thickTop="1" thickBot="1">
      <c r="B407" s="208" t="s">
        <v>819</v>
      </c>
      <c r="C407" s="260" t="str">
        <f>IF(VLOOKUP(B407,'Orçamento Detalhado'!$A$11:$I$529,4,)="","",(VLOOKUP(B407,'Orçamento Detalhado'!$A$11:$I$529,4,)))</f>
        <v/>
      </c>
      <c r="D407" s="261" t="str">
        <f>IF(B407="","",VLOOKUP($B407,'Orçamento Detalhado'!$A$11:$J$529,10,))</f>
        <v/>
      </c>
      <c r="E407" s="262">
        <f t="shared" si="3863"/>
        <v>0</v>
      </c>
      <c r="F407" s="478">
        <v>403</v>
      </c>
      <c r="G407" s="263">
        <f t="shared" si="3913"/>
        <v>0</v>
      </c>
      <c r="H407" s="264"/>
      <c r="I407" s="263">
        <f t="shared" si="3914"/>
        <v>0</v>
      </c>
      <c r="J407" s="474"/>
      <c r="K407" s="263">
        <f t="shared" si="3915"/>
        <v>0</v>
      </c>
      <c r="L407" s="474">
        <v>0</v>
      </c>
      <c r="M407" s="263">
        <f t="shared" si="3916"/>
        <v>0</v>
      </c>
      <c r="N407" s="474">
        <v>0</v>
      </c>
      <c r="O407" s="263">
        <f t="shared" si="3917"/>
        <v>0</v>
      </c>
      <c r="P407" s="474">
        <v>0</v>
      </c>
      <c r="Q407" s="263">
        <f t="shared" si="3918"/>
        <v>0</v>
      </c>
      <c r="R407" s="474">
        <v>0</v>
      </c>
      <c r="S407" s="263">
        <f t="shared" si="3919"/>
        <v>0</v>
      </c>
      <c r="T407" s="474">
        <v>0</v>
      </c>
      <c r="U407" s="263">
        <f t="shared" si="3920"/>
        <v>0</v>
      </c>
      <c r="V407" s="474">
        <v>0</v>
      </c>
      <c r="W407" s="263">
        <f t="shared" si="3921"/>
        <v>0</v>
      </c>
      <c r="X407" s="474">
        <v>0</v>
      </c>
      <c r="Y407" s="263">
        <f t="shared" si="3922"/>
        <v>0</v>
      </c>
      <c r="Z407" s="474">
        <v>0</v>
      </c>
      <c r="AA407" s="263">
        <f t="shared" si="3923"/>
        <v>0</v>
      </c>
      <c r="AB407" s="474"/>
      <c r="AC407" s="263">
        <f t="shared" si="3924"/>
        <v>0</v>
      </c>
      <c r="AD407" s="474"/>
      <c r="AE407" s="263">
        <f t="shared" si="3925"/>
        <v>0</v>
      </c>
      <c r="AF407" s="474"/>
      <c r="AG407" s="263">
        <f t="shared" si="3926"/>
        <v>0</v>
      </c>
      <c r="AH407" s="474"/>
      <c r="AI407" s="263">
        <f t="shared" si="3927"/>
        <v>0</v>
      </c>
      <c r="AJ407" s="474">
        <v>0</v>
      </c>
      <c r="AK407" s="263">
        <f t="shared" si="3928"/>
        <v>0</v>
      </c>
      <c r="AL407" s="474">
        <v>0</v>
      </c>
      <c r="AM407" s="263">
        <f t="shared" si="3929"/>
        <v>0</v>
      </c>
      <c r="AN407" s="474">
        <v>0</v>
      </c>
      <c r="AO407" s="263">
        <f t="shared" si="3930"/>
        <v>0</v>
      </c>
      <c r="AP407" s="474">
        <v>0</v>
      </c>
      <c r="AQ407" s="263">
        <f t="shared" si="3931"/>
        <v>0</v>
      </c>
      <c r="AR407" s="474">
        <v>0</v>
      </c>
      <c r="AS407" s="263">
        <f t="shared" si="3932"/>
        <v>0</v>
      </c>
      <c r="AT407" s="474">
        <v>0</v>
      </c>
      <c r="AU407" s="263">
        <f t="shared" si="3933"/>
        <v>0</v>
      </c>
      <c r="AV407" s="474">
        <v>0</v>
      </c>
      <c r="AW407" s="263">
        <f t="shared" si="3934"/>
        <v>0</v>
      </c>
      <c r="AX407" s="474">
        <v>0</v>
      </c>
      <c r="AY407" s="263">
        <f t="shared" si="3935"/>
        <v>0</v>
      </c>
      <c r="AZ407" s="474">
        <v>0</v>
      </c>
      <c r="BA407" s="263">
        <f t="shared" si="3936"/>
        <v>0</v>
      </c>
      <c r="BB407" s="474">
        <v>0</v>
      </c>
      <c r="BC407" s="263">
        <f t="shared" si="3937"/>
        <v>0</v>
      </c>
      <c r="BD407" s="474">
        <v>0</v>
      </c>
      <c r="BE407" s="263">
        <f t="shared" si="3938"/>
        <v>0</v>
      </c>
      <c r="BF407" s="474">
        <v>0</v>
      </c>
      <c r="BG407" s="263">
        <f t="shared" si="3939"/>
        <v>0</v>
      </c>
      <c r="BH407" s="474">
        <v>0</v>
      </c>
      <c r="BI407" s="263">
        <f t="shared" si="3940"/>
        <v>0</v>
      </c>
      <c r="BJ407" s="474">
        <v>0</v>
      </c>
      <c r="BK407" s="263">
        <f t="shared" si="3941"/>
        <v>0</v>
      </c>
      <c r="BL407" s="474">
        <v>0</v>
      </c>
      <c r="BM407" s="263">
        <f t="shared" si="3942"/>
        <v>0</v>
      </c>
      <c r="BN407" s="474">
        <v>0</v>
      </c>
      <c r="BO407" s="263">
        <f t="shared" si="3943"/>
        <v>0</v>
      </c>
      <c r="BP407" s="474">
        <v>0</v>
      </c>
      <c r="BQ407" s="476">
        <f t="shared" si="3130"/>
        <v>0</v>
      </c>
      <c r="BR407" s="295">
        <f t="shared" si="3830"/>
        <v>0</v>
      </c>
    </row>
    <row r="408" spans="2:70" ht="18" hidden="1" customHeight="1" outlineLevel="2" thickTop="1" thickBot="1">
      <c r="B408" s="208" t="s">
        <v>820</v>
      </c>
      <c r="C408" s="260" t="str">
        <f>IF(VLOOKUP(B408,'Orçamento Detalhado'!$A$11:$I$529,4,)="","",(VLOOKUP(B408,'Orçamento Detalhado'!$A$11:$I$529,4,)))</f>
        <v/>
      </c>
      <c r="D408" s="261" t="str">
        <f>IF(B408="","",VLOOKUP($B408,'Orçamento Detalhado'!$A$11:$J$529,10,))</f>
        <v/>
      </c>
      <c r="E408" s="262">
        <f t="shared" si="3863"/>
        <v>0</v>
      </c>
      <c r="F408" s="478">
        <v>404</v>
      </c>
      <c r="G408" s="263">
        <f t="shared" si="3913"/>
        <v>0</v>
      </c>
      <c r="H408" s="264"/>
      <c r="I408" s="263">
        <f t="shared" si="3914"/>
        <v>0</v>
      </c>
      <c r="J408" s="474"/>
      <c r="K408" s="263">
        <f t="shared" si="3915"/>
        <v>0</v>
      </c>
      <c r="L408" s="474">
        <v>0</v>
      </c>
      <c r="M408" s="263">
        <f t="shared" si="3916"/>
        <v>0</v>
      </c>
      <c r="N408" s="474">
        <v>0</v>
      </c>
      <c r="O408" s="263">
        <f t="shared" si="3917"/>
        <v>0</v>
      </c>
      <c r="P408" s="474">
        <v>0</v>
      </c>
      <c r="Q408" s="263">
        <f t="shared" si="3918"/>
        <v>0</v>
      </c>
      <c r="R408" s="474">
        <v>0</v>
      </c>
      <c r="S408" s="263">
        <f t="shared" si="3919"/>
        <v>0</v>
      </c>
      <c r="T408" s="474">
        <v>0</v>
      </c>
      <c r="U408" s="263">
        <f t="shared" si="3920"/>
        <v>0</v>
      </c>
      <c r="V408" s="474">
        <v>0</v>
      </c>
      <c r="W408" s="263">
        <f t="shared" si="3921"/>
        <v>0</v>
      </c>
      <c r="X408" s="474">
        <v>0</v>
      </c>
      <c r="Y408" s="263">
        <f t="shared" si="3922"/>
        <v>0</v>
      </c>
      <c r="Z408" s="474">
        <v>0</v>
      </c>
      <c r="AA408" s="263">
        <f t="shared" si="3923"/>
        <v>0</v>
      </c>
      <c r="AB408" s="474"/>
      <c r="AC408" s="263">
        <f t="shared" si="3924"/>
        <v>0</v>
      </c>
      <c r="AD408" s="474"/>
      <c r="AE408" s="263">
        <f t="shared" si="3925"/>
        <v>0</v>
      </c>
      <c r="AF408" s="474"/>
      <c r="AG408" s="263">
        <f t="shared" si="3926"/>
        <v>0</v>
      </c>
      <c r="AH408" s="474"/>
      <c r="AI408" s="263">
        <f t="shared" si="3927"/>
        <v>0</v>
      </c>
      <c r="AJ408" s="474">
        <v>0</v>
      </c>
      <c r="AK408" s="263">
        <f t="shared" si="3928"/>
        <v>0</v>
      </c>
      <c r="AL408" s="474">
        <v>0</v>
      </c>
      <c r="AM408" s="263">
        <f t="shared" si="3929"/>
        <v>0</v>
      </c>
      <c r="AN408" s="474">
        <v>0</v>
      </c>
      <c r="AO408" s="263">
        <f t="shared" si="3930"/>
        <v>0</v>
      </c>
      <c r="AP408" s="474">
        <v>0</v>
      </c>
      <c r="AQ408" s="263">
        <f t="shared" si="3931"/>
        <v>0</v>
      </c>
      <c r="AR408" s="474">
        <v>0</v>
      </c>
      <c r="AS408" s="263">
        <f t="shared" si="3932"/>
        <v>0</v>
      </c>
      <c r="AT408" s="474">
        <v>0</v>
      </c>
      <c r="AU408" s="263">
        <f t="shared" si="3933"/>
        <v>0</v>
      </c>
      <c r="AV408" s="474">
        <v>0</v>
      </c>
      <c r="AW408" s="263">
        <f t="shared" si="3934"/>
        <v>0</v>
      </c>
      <c r="AX408" s="474">
        <v>0</v>
      </c>
      <c r="AY408" s="263">
        <f t="shared" si="3935"/>
        <v>0</v>
      </c>
      <c r="AZ408" s="474">
        <v>0</v>
      </c>
      <c r="BA408" s="263">
        <f t="shared" si="3936"/>
        <v>0</v>
      </c>
      <c r="BB408" s="474">
        <v>0</v>
      </c>
      <c r="BC408" s="263">
        <f t="shared" si="3937"/>
        <v>0</v>
      </c>
      <c r="BD408" s="474">
        <v>0</v>
      </c>
      <c r="BE408" s="263">
        <f t="shared" si="3938"/>
        <v>0</v>
      </c>
      <c r="BF408" s="474">
        <v>0</v>
      </c>
      <c r="BG408" s="263">
        <f t="shared" si="3939"/>
        <v>0</v>
      </c>
      <c r="BH408" s="474">
        <v>0</v>
      </c>
      <c r="BI408" s="263">
        <f t="shared" si="3940"/>
        <v>0</v>
      </c>
      <c r="BJ408" s="474">
        <v>0</v>
      </c>
      <c r="BK408" s="263">
        <f t="shared" si="3941"/>
        <v>0</v>
      </c>
      <c r="BL408" s="474">
        <v>0</v>
      </c>
      <c r="BM408" s="263">
        <f t="shared" si="3942"/>
        <v>0</v>
      </c>
      <c r="BN408" s="474">
        <v>0</v>
      </c>
      <c r="BO408" s="263">
        <f t="shared" si="3943"/>
        <v>0</v>
      </c>
      <c r="BP408" s="474">
        <v>0</v>
      </c>
      <c r="BQ408" s="476">
        <f t="shared" si="3130"/>
        <v>0</v>
      </c>
      <c r="BR408" s="295">
        <f t="shared" si="3830"/>
        <v>0</v>
      </c>
    </row>
    <row r="409" spans="2:70" ht="18" hidden="1" customHeight="1" outlineLevel="2" thickTop="1" thickBot="1">
      <c r="B409" s="208" t="s">
        <v>821</v>
      </c>
      <c r="C409" s="260" t="str">
        <f>IF(VLOOKUP(B409,'Orçamento Detalhado'!$A$11:$I$529,4,)="","",(VLOOKUP(B409,'Orçamento Detalhado'!$A$11:$I$529,4,)))</f>
        <v/>
      </c>
      <c r="D409" s="261" t="str">
        <f>IF(B409="","",VLOOKUP($B409,'Orçamento Detalhado'!$A$11:$J$529,10,))</f>
        <v/>
      </c>
      <c r="E409" s="262">
        <f t="shared" si="3863"/>
        <v>0</v>
      </c>
      <c r="F409" s="478">
        <v>405</v>
      </c>
      <c r="G409" s="263">
        <f t="shared" si="3913"/>
        <v>0</v>
      </c>
      <c r="H409" s="264"/>
      <c r="I409" s="263">
        <f t="shared" si="3914"/>
        <v>0</v>
      </c>
      <c r="J409" s="474"/>
      <c r="K409" s="263">
        <f t="shared" si="3915"/>
        <v>0</v>
      </c>
      <c r="L409" s="474">
        <v>0</v>
      </c>
      <c r="M409" s="263">
        <f t="shared" si="3916"/>
        <v>0</v>
      </c>
      <c r="N409" s="474">
        <v>0</v>
      </c>
      <c r="O409" s="263">
        <f t="shared" si="3917"/>
        <v>0</v>
      </c>
      <c r="P409" s="474">
        <v>0</v>
      </c>
      <c r="Q409" s="263">
        <f t="shared" si="3918"/>
        <v>0</v>
      </c>
      <c r="R409" s="474">
        <v>0</v>
      </c>
      <c r="S409" s="263">
        <f t="shared" si="3919"/>
        <v>0</v>
      </c>
      <c r="T409" s="474">
        <v>0</v>
      </c>
      <c r="U409" s="263">
        <f t="shared" si="3920"/>
        <v>0</v>
      </c>
      <c r="V409" s="474">
        <v>0</v>
      </c>
      <c r="W409" s="263">
        <f t="shared" si="3921"/>
        <v>0</v>
      </c>
      <c r="X409" s="474">
        <v>0</v>
      </c>
      <c r="Y409" s="263">
        <f t="shared" si="3922"/>
        <v>0</v>
      </c>
      <c r="Z409" s="474">
        <v>0</v>
      </c>
      <c r="AA409" s="263">
        <f t="shared" si="3923"/>
        <v>0</v>
      </c>
      <c r="AB409" s="474"/>
      <c r="AC409" s="263">
        <f t="shared" si="3924"/>
        <v>0</v>
      </c>
      <c r="AD409" s="474"/>
      <c r="AE409" s="263">
        <f t="shared" si="3925"/>
        <v>0</v>
      </c>
      <c r="AF409" s="474"/>
      <c r="AG409" s="263">
        <f t="shared" si="3926"/>
        <v>0</v>
      </c>
      <c r="AH409" s="474"/>
      <c r="AI409" s="263">
        <f t="shared" si="3927"/>
        <v>0</v>
      </c>
      <c r="AJ409" s="474">
        <v>0</v>
      </c>
      <c r="AK409" s="263">
        <f t="shared" si="3928"/>
        <v>0</v>
      </c>
      <c r="AL409" s="474">
        <v>0</v>
      </c>
      <c r="AM409" s="263">
        <f t="shared" si="3929"/>
        <v>0</v>
      </c>
      <c r="AN409" s="474">
        <v>0</v>
      </c>
      <c r="AO409" s="263">
        <f t="shared" si="3930"/>
        <v>0</v>
      </c>
      <c r="AP409" s="474">
        <v>0</v>
      </c>
      <c r="AQ409" s="263">
        <f t="shared" si="3931"/>
        <v>0</v>
      </c>
      <c r="AR409" s="474">
        <v>0</v>
      </c>
      <c r="AS409" s="263">
        <f t="shared" si="3932"/>
        <v>0</v>
      </c>
      <c r="AT409" s="474">
        <v>0</v>
      </c>
      <c r="AU409" s="263">
        <f t="shared" si="3933"/>
        <v>0</v>
      </c>
      <c r="AV409" s="474">
        <v>0</v>
      </c>
      <c r="AW409" s="263">
        <f t="shared" si="3934"/>
        <v>0</v>
      </c>
      <c r="AX409" s="474">
        <v>0</v>
      </c>
      <c r="AY409" s="263">
        <f t="shared" si="3935"/>
        <v>0</v>
      </c>
      <c r="AZ409" s="474">
        <v>0</v>
      </c>
      <c r="BA409" s="263">
        <f t="shared" si="3936"/>
        <v>0</v>
      </c>
      <c r="BB409" s="474">
        <v>0</v>
      </c>
      <c r="BC409" s="263">
        <f t="shared" si="3937"/>
        <v>0</v>
      </c>
      <c r="BD409" s="474">
        <v>0</v>
      </c>
      <c r="BE409" s="263">
        <f t="shared" si="3938"/>
        <v>0</v>
      </c>
      <c r="BF409" s="474">
        <v>0</v>
      </c>
      <c r="BG409" s="263">
        <f t="shared" si="3939"/>
        <v>0</v>
      </c>
      <c r="BH409" s="474">
        <v>0</v>
      </c>
      <c r="BI409" s="263">
        <f t="shared" si="3940"/>
        <v>0</v>
      </c>
      <c r="BJ409" s="474">
        <v>0</v>
      </c>
      <c r="BK409" s="263">
        <f t="shared" si="3941"/>
        <v>0</v>
      </c>
      <c r="BL409" s="474">
        <v>0</v>
      </c>
      <c r="BM409" s="263">
        <f t="shared" si="3942"/>
        <v>0</v>
      </c>
      <c r="BN409" s="474">
        <v>0</v>
      </c>
      <c r="BO409" s="263">
        <f t="shared" si="3943"/>
        <v>0</v>
      </c>
      <c r="BP409" s="474">
        <v>0</v>
      </c>
      <c r="BQ409" s="476">
        <f t="shared" si="3130"/>
        <v>0</v>
      </c>
      <c r="BR409" s="295">
        <f t="shared" si="3830"/>
        <v>0</v>
      </c>
    </row>
    <row r="410" spans="2:70" ht="18" hidden="1" customHeight="1" outlineLevel="2" thickTop="1" thickBot="1">
      <c r="B410" s="208" t="s">
        <v>822</v>
      </c>
      <c r="C410" s="260" t="str">
        <f>IF(VLOOKUP(B410,'Orçamento Detalhado'!$A$11:$I$529,4,)="","",(VLOOKUP(B410,'Orçamento Detalhado'!$A$11:$I$529,4,)))</f>
        <v/>
      </c>
      <c r="D410" s="261" t="str">
        <f>IF(B410="","",VLOOKUP($B410,'Orçamento Detalhado'!$A$11:$J$529,10,))</f>
        <v/>
      </c>
      <c r="E410" s="262">
        <f t="shared" si="3863"/>
        <v>0</v>
      </c>
      <c r="F410" s="478">
        <v>406</v>
      </c>
      <c r="G410" s="263">
        <f t="shared" si="3913"/>
        <v>0</v>
      </c>
      <c r="H410" s="264"/>
      <c r="I410" s="263">
        <f t="shared" si="3914"/>
        <v>0</v>
      </c>
      <c r="J410" s="474"/>
      <c r="K410" s="263">
        <f t="shared" si="3915"/>
        <v>0</v>
      </c>
      <c r="L410" s="474">
        <v>0</v>
      </c>
      <c r="M410" s="263">
        <f t="shared" si="3916"/>
        <v>0</v>
      </c>
      <c r="N410" s="474">
        <v>0</v>
      </c>
      <c r="O410" s="263">
        <f t="shared" si="3917"/>
        <v>0</v>
      </c>
      <c r="P410" s="474">
        <v>0</v>
      </c>
      <c r="Q410" s="263">
        <f t="shared" si="3918"/>
        <v>0</v>
      </c>
      <c r="R410" s="474">
        <v>0</v>
      </c>
      <c r="S410" s="263">
        <f t="shared" si="3919"/>
        <v>0</v>
      </c>
      <c r="T410" s="474">
        <v>0</v>
      </c>
      <c r="U410" s="263">
        <f t="shared" si="3920"/>
        <v>0</v>
      </c>
      <c r="V410" s="474">
        <v>0</v>
      </c>
      <c r="W410" s="263">
        <f t="shared" si="3921"/>
        <v>0</v>
      </c>
      <c r="X410" s="474">
        <v>0</v>
      </c>
      <c r="Y410" s="263">
        <f t="shared" si="3922"/>
        <v>0</v>
      </c>
      <c r="Z410" s="474">
        <v>0</v>
      </c>
      <c r="AA410" s="263">
        <f t="shared" si="3923"/>
        <v>0</v>
      </c>
      <c r="AB410" s="474"/>
      <c r="AC410" s="263">
        <f t="shared" si="3924"/>
        <v>0</v>
      </c>
      <c r="AD410" s="474"/>
      <c r="AE410" s="263">
        <f t="shared" si="3925"/>
        <v>0</v>
      </c>
      <c r="AF410" s="474"/>
      <c r="AG410" s="263">
        <f t="shared" si="3926"/>
        <v>0</v>
      </c>
      <c r="AH410" s="474"/>
      <c r="AI410" s="263">
        <f t="shared" si="3927"/>
        <v>0</v>
      </c>
      <c r="AJ410" s="474">
        <v>0</v>
      </c>
      <c r="AK410" s="263">
        <f t="shared" si="3928"/>
        <v>0</v>
      </c>
      <c r="AL410" s="474">
        <v>0</v>
      </c>
      <c r="AM410" s="263">
        <f t="shared" si="3929"/>
        <v>0</v>
      </c>
      <c r="AN410" s="474">
        <v>0</v>
      </c>
      <c r="AO410" s="263">
        <f t="shared" si="3930"/>
        <v>0</v>
      </c>
      <c r="AP410" s="474">
        <v>0</v>
      </c>
      <c r="AQ410" s="263">
        <f t="shared" si="3931"/>
        <v>0</v>
      </c>
      <c r="AR410" s="474">
        <v>0</v>
      </c>
      <c r="AS410" s="263">
        <f t="shared" si="3932"/>
        <v>0</v>
      </c>
      <c r="AT410" s="474">
        <v>0</v>
      </c>
      <c r="AU410" s="263">
        <f t="shared" si="3933"/>
        <v>0</v>
      </c>
      <c r="AV410" s="474">
        <v>0</v>
      </c>
      <c r="AW410" s="263">
        <f t="shared" si="3934"/>
        <v>0</v>
      </c>
      <c r="AX410" s="474">
        <v>0</v>
      </c>
      <c r="AY410" s="263">
        <f t="shared" si="3935"/>
        <v>0</v>
      </c>
      <c r="AZ410" s="474">
        <v>0</v>
      </c>
      <c r="BA410" s="263">
        <f t="shared" si="3936"/>
        <v>0</v>
      </c>
      <c r="BB410" s="474">
        <v>0</v>
      </c>
      <c r="BC410" s="263">
        <f t="shared" si="3937"/>
        <v>0</v>
      </c>
      <c r="BD410" s="474">
        <v>0</v>
      </c>
      <c r="BE410" s="263">
        <f t="shared" si="3938"/>
        <v>0</v>
      </c>
      <c r="BF410" s="474">
        <v>0</v>
      </c>
      <c r="BG410" s="263">
        <f t="shared" si="3939"/>
        <v>0</v>
      </c>
      <c r="BH410" s="474">
        <v>0</v>
      </c>
      <c r="BI410" s="263">
        <f t="shared" si="3940"/>
        <v>0</v>
      </c>
      <c r="BJ410" s="474">
        <v>0</v>
      </c>
      <c r="BK410" s="263">
        <f t="shared" si="3941"/>
        <v>0</v>
      </c>
      <c r="BL410" s="474">
        <v>0</v>
      </c>
      <c r="BM410" s="263">
        <f t="shared" si="3942"/>
        <v>0</v>
      </c>
      <c r="BN410" s="474">
        <v>0</v>
      </c>
      <c r="BO410" s="263">
        <f t="shared" si="3943"/>
        <v>0</v>
      </c>
      <c r="BP410" s="474">
        <v>0</v>
      </c>
      <c r="BQ410" s="476">
        <f t="shared" si="3130"/>
        <v>0</v>
      </c>
      <c r="BR410" s="295">
        <f t="shared" si="3830"/>
        <v>0</v>
      </c>
    </row>
    <row r="411" spans="2:70" ht="18" hidden="1" customHeight="1" outlineLevel="1" thickTop="1" thickBot="1">
      <c r="B411" s="246" t="s">
        <v>138</v>
      </c>
      <c r="C411" s="266" t="str">
        <f>IF(B411="","",VLOOKUP(B411,'Orçamento Detalhado'!$A$11:$I$529,4,))</f>
        <v>PAVIMENTAÇÃO</v>
      </c>
      <c r="D411" s="249">
        <f>SUM(D412:D422)</f>
        <v>0</v>
      </c>
      <c r="E411" s="250">
        <f t="shared" si="3863"/>
        <v>0</v>
      </c>
      <c r="F411" s="478">
        <v>407</v>
      </c>
      <c r="G411" s="249">
        <f>SUM(G412:G422)</f>
        <v>0</v>
      </c>
      <c r="H411" s="252">
        <f t="shared" ref="H411" si="3944">IFERROR(G411/$D411,0)</f>
        <v>0</v>
      </c>
      <c r="I411" s="249">
        <f>SUM(I412:I422)</f>
        <v>0</v>
      </c>
      <c r="J411" s="473">
        <f t="shared" ref="J411" si="3945">IFERROR(I411/$D411,0)</f>
        <v>0</v>
      </c>
      <c r="K411" s="249">
        <f t="shared" ref="K411" si="3946">SUM(K412:K422)</f>
        <v>0</v>
      </c>
      <c r="L411" s="473">
        <f t="shared" ref="L411" si="3947">IFERROR(K411/$D411,0)</f>
        <v>0</v>
      </c>
      <c r="M411" s="249">
        <f t="shared" ref="M411" si="3948">SUM(M412:M422)</f>
        <v>0</v>
      </c>
      <c r="N411" s="473">
        <f t="shared" ref="N411" si="3949">IFERROR(M411/$D411,0)</f>
        <v>0</v>
      </c>
      <c r="O411" s="249">
        <f t="shared" ref="O411" si="3950">SUM(O412:O422)</f>
        <v>0</v>
      </c>
      <c r="P411" s="473">
        <f t="shared" ref="P411" si="3951">IFERROR(O411/$D411,0)</f>
        <v>0</v>
      </c>
      <c r="Q411" s="249">
        <f t="shared" ref="Q411" si="3952">SUM(Q412:Q422)</f>
        <v>0</v>
      </c>
      <c r="R411" s="473">
        <f t="shared" ref="R411" si="3953">IFERROR(Q411/$D411,0)</f>
        <v>0</v>
      </c>
      <c r="S411" s="249">
        <f t="shared" ref="S411" si="3954">SUM(S412:S422)</f>
        <v>0</v>
      </c>
      <c r="T411" s="473">
        <f t="shared" ref="T411" si="3955">IFERROR(S411/$D411,0)</f>
        <v>0</v>
      </c>
      <c r="U411" s="249">
        <f t="shared" ref="U411" si="3956">SUM(U412:U422)</f>
        <v>0</v>
      </c>
      <c r="V411" s="473">
        <f t="shared" ref="V411" si="3957">IFERROR(U411/$D411,0)</f>
        <v>0</v>
      </c>
      <c r="W411" s="249">
        <f t="shared" ref="W411" si="3958">SUM(W412:W422)</f>
        <v>0</v>
      </c>
      <c r="X411" s="473">
        <f t="shared" ref="X411" si="3959">IFERROR(W411/$D411,0)</f>
        <v>0</v>
      </c>
      <c r="Y411" s="249">
        <f t="shared" ref="Y411" si="3960">SUM(Y412:Y422)</f>
        <v>0</v>
      </c>
      <c r="Z411" s="473">
        <f t="shared" ref="Z411" si="3961">IFERROR(Y411/$D411,0)</f>
        <v>0</v>
      </c>
      <c r="AA411" s="249">
        <f t="shared" ref="AA411" si="3962">SUM(AA412:AA422)</f>
        <v>0</v>
      </c>
      <c r="AB411" s="473">
        <f t="shared" ref="AB411" si="3963">IFERROR(AA411/$D411,0)</f>
        <v>0</v>
      </c>
      <c r="AC411" s="249">
        <f t="shared" ref="AC411" si="3964">SUM(AC412:AC422)</f>
        <v>0</v>
      </c>
      <c r="AD411" s="473">
        <f t="shared" ref="AD411" si="3965">IFERROR(AC411/$D411,0)</f>
        <v>0</v>
      </c>
      <c r="AE411" s="249">
        <f t="shared" ref="AE411" si="3966">SUM(AE412:AE422)</f>
        <v>0</v>
      </c>
      <c r="AF411" s="473">
        <f t="shared" ref="AF411" si="3967">IFERROR(AE411/$D411,0)</f>
        <v>0</v>
      </c>
      <c r="AG411" s="249">
        <f t="shared" ref="AG411" si="3968">SUM(AG412:AG422)</f>
        <v>0</v>
      </c>
      <c r="AH411" s="473">
        <f t="shared" ref="AH411" si="3969">IFERROR(AG411/$D411,0)</f>
        <v>0</v>
      </c>
      <c r="AI411" s="249">
        <f t="shared" ref="AI411" si="3970">SUM(AI412:AI422)</f>
        <v>0</v>
      </c>
      <c r="AJ411" s="473">
        <f t="shared" ref="AJ411" si="3971">IFERROR(AI411/$D411,0)</f>
        <v>0</v>
      </c>
      <c r="AK411" s="249">
        <f t="shared" ref="AK411" si="3972">SUM(AK412:AK422)</f>
        <v>0</v>
      </c>
      <c r="AL411" s="473">
        <f t="shared" ref="AL411" si="3973">IFERROR(AK411/$D411,0)</f>
        <v>0</v>
      </c>
      <c r="AM411" s="249">
        <f t="shared" ref="AM411" si="3974">SUM(AM412:AM422)</f>
        <v>0</v>
      </c>
      <c r="AN411" s="473">
        <f t="shared" ref="AN411" si="3975">IFERROR(AM411/$D411,0)</f>
        <v>0</v>
      </c>
      <c r="AO411" s="249">
        <f t="shared" ref="AO411" si="3976">SUM(AO412:AO422)</f>
        <v>0</v>
      </c>
      <c r="AP411" s="473">
        <f t="shared" ref="AP411" si="3977">IFERROR(AO411/$D411,0)</f>
        <v>0</v>
      </c>
      <c r="AQ411" s="249">
        <f t="shared" ref="AQ411" si="3978">SUM(AQ412:AQ422)</f>
        <v>0</v>
      </c>
      <c r="AR411" s="473">
        <f t="shared" ref="AR411" si="3979">IFERROR(AQ411/$D411,0)</f>
        <v>0</v>
      </c>
      <c r="AS411" s="249">
        <f t="shared" ref="AS411" si="3980">SUM(AS412:AS422)</f>
        <v>0</v>
      </c>
      <c r="AT411" s="473">
        <f t="shared" ref="AT411" si="3981">IFERROR(AS411/$D411,0)</f>
        <v>0</v>
      </c>
      <c r="AU411" s="249">
        <f t="shared" ref="AU411" si="3982">SUM(AU412:AU422)</f>
        <v>0</v>
      </c>
      <c r="AV411" s="473">
        <f t="shared" ref="AV411" si="3983">IFERROR(AU411/$D411,0)</f>
        <v>0</v>
      </c>
      <c r="AW411" s="249">
        <f t="shared" ref="AW411" si="3984">SUM(AW412:AW422)</f>
        <v>0</v>
      </c>
      <c r="AX411" s="473">
        <f t="shared" ref="AX411" si="3985">IFERROR(AW411/$D411,0)</f>
        <v>0</v>
      </c>
      <c r="AY411" s="249">
        <f t="shared" ref="AY411" si="3986">SUM(AY412:AY422)</f>
        <v>0</v>
      </c>
      <c r="AZ411" s="473">
        <f t="shared" ref="AZ411" si="3987">IFERROR(AY411/$D411,0)</f>
        <v>0</v>
      </c>
      <c r="BA411" s="249">
        <f t="shared" ref="BA411" si="3988">SUM(BA412:BA422)</f>
        <v>0</v>
      </c>
      <c r="BB411" s="473">
        <f t="shared" ref="BB411" si="3989">IFERROR(BA411/$D411,0)</f>
        <v>0</v>
      </c>
      <c r="BC411" s="249">
        <f t="shared" ref="BC411" si="3990">SUM(BC412:BC422)</f>
        <v>0</v>
      </c>
      <c r="BD411" s="473">
        <f t="shared" ref="BD411" si="3991">IFERROR(BC411/$D411,0)</f>
        <v>0</v>
      </c>
      <c r="BE411" s="249">
        <f t="shared" ref="BE411" si="3992">SUM(BE412:BE422)</f>
        <v>0</v>
      </c>
      <c r="BF411" s="473">
        <f t="shared" ref="BF411" si="3993">IFERROR(BE411/$D411,0)</f>
        <v>0</v>
      </c>
      <c r="BG411" s="249">
        <f t="shared" ref="BG411" si="3994">SUM(BG412:BG422)</f>
        <v>0</v>
      </c>
      <c r="BH411" s="473">
        <f t="shared" ref="BH411" si="3995">IFERROR(BG411/$D411,0)</f>
        <v>0</v>
      </c>
      <c r="BI411" s="249">
        <f>SUM(BI412:BI422)</f>
        <v>0</v>
      </c>
      <c r="BJ411" s="473">
        <f t="shared" ref="BJ411" si="3996">IFERROR(BI411/$D411,0)</f>
        <v>0</v>
      </c>
      <c r="BK411" s="249">
        <f t="shared" ref="BK411" si="3997">SUM(BK412:BK422)</f>
        <v>0</v>
      </c>
      <c r="BL411" s="473">
        <f t="shared" ref="BL411" si="3998">IFERROR(BK411/$D411,0)</f>
        <v>0</v>
      </c>
      <c r="BM411" s="249">
        <f>SUM(BM412:BM422)</f>
        <v>0</v>
      </c>
      <c r="BN411" s="473">
        <f t="shared" ref="BN411" si="3999">IFERROR(BM411/$D411,0)</f>
        <v>0</v>
      </c>
      <c r="BO411" s="249">
        <f>SUM(BO412:BO422)</f>
        <v>0</v>
      </c>
      <c r="BP411" s="473">
        <f t="shared" ref="BP411" si="4000">IFERROR(BO411/$D411,0)</f>
        <v>0</v>
      </c>
      <c r="BQ411" s="476">
        <f t="shared" si="3130"/>
        <v>0</v>
      </c>
      <c r="BR411" s="295">
        <f t="shared" si="3830"/>
        <v>0</v>
      </c>
    </row>
    <row r="412" spans="2:70" ht="18" hidden="1" customHeight="1" outlineLevel="2" thickTop="1" thickBot="1">
      <c r="B412" s="208" t="s">
        <v>824</v>
      </c>
      <c r="C412" s="260" t="str">
        <f>IF(VLOOKUP(B412,'Orçamento Detalhado'!$A$11:$I$529,4,)="","",(VLOOKUP(B412,'Orçamento Detalhado'!$A$11:$I$529,4,)))</f>
        <v>Abertura de caixa</v>
      </c>
      <c r="D412" s="261" t="str">
        <f>IF(B412="","",VLOOKUP($B412,'Orçamento Detalhado'!$A$11:$J$529,10,))</f>
        <v/>
      </c>
      <c r="E412" s="262">
        <f t="shared" si="3863"/>
        <v>0</v>
      </c>
      <c r="F412" s="478">
        <v>408</v>
      </c>
      <c r="G412" s="263">
        <f t="shared" si="3913"/>
        <v>0</v>
      </c>
      <c r="H412" s="264"/>
      <c r="I412" s="263">
        <f t="shared" ref="I412:I421" si="4001">IFERROR($D412*J412,0)</f>
        <v>0</v>
      </c>
      <c r="J412" s="474"/>
      <c r="K412" s="263">
        <f t="shared" ref="K412:K421" si="4002">IFERROR($D412*L412,0)</f>
        <v>0</v>
      </c>
      <c r="L412" s="474">
        <v>0</v>
      </c>
      <c r="M412" s="263">
        <f t="shared" ref="M412:M421" si="4003">IFERROR($D412*N412,0)</f>
        <v>0</v>
      </c>
      <c r="N412" s="474">
        <v>0</v>
      </c>
      <c r="O412" s="263">
        <f t="shared" ref="O412:O421" si="4004">IFERROR($D412*P412,0)</f>
        <v>0</v>
      </c>
      <c r="P412" s="474">
        <v>0</v>
      </c>
      <c r="Q412" s="263">
        <f t="shared" ref="Q412:Q421" si="4005">IFERROR($D412*R412,0)</f>
        <v>0</v>
      </c>
      <c r="R412" s="474">
        <v>0</v>
      </c>
      <c r="S412" s="263">
        <f t="shared" ref="S412:S421" si="4006">IFERROR($D412*T412,0)</f>
        <v>0</v>
      </c>
      <c r="T412" s="474">
        <v>0</v>
      </c>
      <c r="U412" s="263">
        <f t="shared" ref="U412:U421" si="4007">IFERROR($D412*V412,0)</f>
        <v>0</v>
      </c>
      <c r="V412" s="474">
        <v>0</v>
      </c>
      <c r="W412" s="263">
        <f t="shared" ref="W412:W421" si="4008">IFERROR($D412*X412,0)</f>
        <v>0</v>
      </c>
      <c r="X412" s="474">
        <v>0</v>
      </c>
      <c r="Y412" s="263">
        <f t="shared" ref="Y412:Y421" si="4009">IFERROR($D412*Z412,0)</f>
        <v>0</v>
      </c>
      <c r="Z412" s="474">
        <v>0</v>
      </c>
      <c r="AA412" s="263">
        <f t="shared" ref="AA412:AA421" si="4010">IFERROR($D412*AB412,0)</f>
        <v>0</v>
      </c>
      <c r="AB412" s="474"/>
      <c r="AC412" s="263">
        <f t="shared" ref="AC412:AC421" si="4011">IFERROR($D412*AD412,0)</f>
        <v>0</v>
      </c>
      <c r="AD412" s="474"/>
      <c r="AE412" s="263">
        <f t="shared" ref="AE412:AE421" si="4012">IFERROR($D412*AF412,0)</f>
        <v>0</v>
      </c>
      <c r="AF412" s="474"/>
      <c r="AG412" s="263">
        <f t="shared" ref="AG412:AG421" si="4013">IFERROR($D412*AH412,0)</f>
        <v>0</v>
      </c>
      <c r="AH412" s="474"/>
      <c r="AI412" s="263">
        <f t="shared" ref="AI412:AI421" si="4014">IFERROR($D412*AJ412,0)</f>
        <v>0</v>
      </c>
      <c r="AJ412" s="474">
        <v>0</v>
      </c>
      <c r="AK412" s="263">
        <f t="shared" ref="AK412:AK421" si="4015">IFERROR($D412*AL412,0)</f>
        <v>0</v>
      </c>
      <c r="AL412" s="474">
        <v>0</v>
      </c>
      <c r="AM412" s="263">
        <f t="shared" ref="AM412:AM421" si="4016">IFERROR($D412*AN412,0)</f>
        <v>0</v>
      </c>
      <c r="AN412" s="474">
        <v>0</v>
      </c>
      <c r="AO412" s="263">
        <f t="shared" ref="AO412:AO421" si="4017">IFERROR($D412*AP412,0)</f>
        <v>0</v>
      </c>
      <c r="AP412" s="474">
        <v>0</v>
      </c>
      <c r="AQ412" s="263">
        <f t="shared" ref="AQ412:AQ421" si="4018">IFERROR($D412*AR412,0)</f>
        <v>0</v>
      </c>
      <c r="AR412" s="474">
        <v>0</v>
      </c>
      <c r="AS412" s="263">
        <f t="shared" ref="AS412:AS421" si="4019">IFERROR($D412*AT412,0)</f>
        <v>0</v>
      </c>
      <c r="AT412" s="474">
        <v>0</v>
      </c>
      <c r="AU412" s="263">
        <f t="shared" ref="AU412:AU421" si="4020">IFERROR($D412*AV412,0)</f>
        <v>0</v>
      </c>
      <c r="AV412" s="474">
        <v>0</v>
      </c>
      <c r="AW412" s="263">
        <f t="shared" ref="AW412:AW421" si="4021">IFERROR($D412*AX412,0)</f>
        <v>0</v>
      </c>
      <c r="AX412" s="474">
        <v>0</v>
      </c>
      <c r="AY412" s="263">
        <f t="shared" ref="AY412:AY421" si="4022">IFERROR($D412*AZ412,0)</f>
        <v>0</v>
      </c>
      <c r="AZ412" s="474">
        <v>0</v>
      </c>
      <c r="BA412" s="263">
        <f t="shared" ref="BA412:BA421" si="4023">IFERROR($D412*BB412,0)</f>
        <v>0</v>
      </c>
      <c r="BB412" s="474">
        <v>0</v>
      </c>
      <c r="BC412" s="263">
        <f t="shared" ref="BC412:BC421" si="4024">IFERROR($D412*BD412,0)</f>
        <v>0</v>
      </c>
      <c r="BD412" s="474">
        <v>0</v>
      </c>
      <c r="BE412" s="263">
        <f t="shared" ref="BE412:BE421" si="4025">IFERROR($D412*BF412,0)</f>
        <v>0</v>
      </c>
      <c r="BF412" s="474">
        <v>0</v>
      </c>
      <c r="BG412" s="263">
        <f t="shared" ref="BG412:BG421" si="4026">IFERROR($D412*BH412,0)</f>
        <v>0</v>
      </c>
      <c r="BH412" s="474">
        <v>0</v>
      </c>
      <c r="BI412" s="263">
        <f t="shared" ref="BI412:BI421" si="4027">IFERROR($D412*BJ412,0)</f>
        <v>0</v>
      </c>
      <c r="BJ412" s="474">
        <v>0</v>
      </c>
      <c r="BK412" s="263">
        <f t="shared" ref="BK412:BK421" si="4028">IFERROR($D412*BL412,0)</f>
        <v>0</v>
      </c>
      <c r="BL412" s="474">
        <v>0</v>
      </c>
      <c r="BM412" s="263">
        <f t="shared" ref="BM412:BM421" si="4029">IFERROR($D412*BN412,0)</f>
        <v>0</v>
      </c>
      <c r="BN412" s="474">
        <v>0</v>
      </c>
      <c r="BO412" s="263">
        <f t="shared" ref="BO412:BO421" si="4030">IFERROR($D412*BP412,0)</f>
        <v>0</v>
      </c>
      <c r="BP412" s="474">
        <v>0</v>
      </c>
      <c r="BQ412" s="476">
        <f t="shared" ref="BQ412:BQ421" si="4031">SUM(BN412,BL412,BJ412,BH412,BF412,BD412,BB412,AZ412,AX412,AV412,AT412,AR412,AP412,AN412,AL412,AJ412,AH412,AF412,AD412,AB412,Z412,X412,V412,T412,R412,P412,N412,L412,J412,H412,BP412)</f>
        <v>0</v>
      </c>
      <c r="BR412" s="295">
        <f t="shared" si="3830"/>
        <v>0</v>
      </c>
    </row>
    <row r="413" spans="2:70" ht="18" hidden="1" customHeight="1" outlineLevel="2" thickTop="1" thickBot="1">
      <c r="B413" s="208" t="s">
        <v>826</v>
      </c>
      <c r="C413" s="260" t="str">
        <f>IF(VLOOKUP(B413,'Orçamento Detalhado'!$A$11:$I$529,4,)="","",(VLOOKUP(B413,'Orçamento Detalhado'!$A$11:$I$529,4,)))</f>
        <v>Guias e Sarjetas</v>
      </c>
      <c r="D413" s="261" t="str">
        <f>IF(B413="","",VLOOKUP($B413,'Orçamento Detalhado'!$A$11:$J$529,10,))</f>
        <v/>
      </c>
      <c r="E413" s="262">
        <f t="shared" si="3863"/>
        <v>0</v>
      </c>
      <c r="F413" s="478">
        <v>409</v>
      </c>
      <c r="G413" s="263">
        <f t="shared" si="3913"/>
        <v>0</v>
      </c>
      <c r="H413" s="264"/>
      <c r="I413" s="263">
        <f t="shared" si="4001"/>
        <v>0</v>
      </c>
      <c r="J413" s="474"/>
      <c r="K413" s="263">
        <f t="shared" si="4002"/>
        <v>0</v>
      </c>
      <c r="L413" s="474">
        <v>0</v>
      </c>
      <c r="M413" s="263">
        <f t="shared" si="4003"/>
        <v>0</v>
      </c>
      <c r="N413" s="474">
        <v>0</v>
      </c>
      <c r="O413" s="263">
        <f t="shared" si="4004"/>
        <v>0</v>
      </c>
      <c r="P413" s="474">
        <v>0</v>
      </c>
      <c r="Q413" s="263">
        <f t="shared" si="4005"/>
        <v>0</v>
      </c>
      <c r="R413" s="474">
        <v>0</v>
      </c>
      <c r="S413" s="263">
        <f t="shared" si="4006"/>
        <v>0</v>
      </c>
      <c r="T413" s="474">
        <v>0</v>
      </c>
      <c r="U413" s="263">
        <f t="shared" si="4007"/>
        <v>0</v>
      </c>
      <c r="V413" s="474">
        <v>0</v>
      </c>
      <c r="W413" s="263">
        <f t="shared" si="4008"/>
        <v>0</v>
      </c>
      <c r="X413" s="474">
        <v>0</v>
      </c>
      <c r="Y413" s="263">
        <f t="shared" si="4009"/>
        <v>0</v>
      </c>
      <c r="Z413" s="474">
        <v>0</v>
      </c>
      <c r="AA413" s="263">
        <f t="shared" si="4010"/>
        <v>0</v>
      </c>
      <c r="AB413" s="474"/>
      <c r="AC413" s="263">
        <f t="shared" si="4011"/>
        <v>0</v>
      </c>
      <c r="AD413" s="474"/>
      <c r="AE413" s="263">
        <f t="shared" si="4012"/>
        <v>0</v>
      </c>
      <c r="AF413" s="474"/>
      <c r="AG413" s="263">
        <f t="shared" si="4013"/>
        <v>0</v>
      </c>
      <c r="AH413" s="474"/>
      <c r="AI413" s="263">
        <f t="shared" si="4014"/>
        <v>0</v>
      </c>
      <c r="AJ413" s="474">
        <v>0</v>
      </c>
      <c r="AK413" s="263">
        <f t="shared" si="4015"/>
        <v>0</v>
      </c>
      <c r="AL413" s="474">
        <v>0</v>
      </c>
      <c r="AM413" s="263">
        <f t="shared" si="4016"/>
        <v>0</v>
      </c>
      <c r="AN413" s="474">
        <v>0</v>
      </c>
      <c r="AO413" s="263">
        <f t="shared" si="4017"/>
        <v>0</v>
      </c>
      <c r="AP413" s="474">
        <v>0</v>
      </c>
      <c r="AQ413" s="263">
        <f t="shared" si="4018"/>
        <v>0</v>
      </c>
      <c r="AR413" s="474">
        <v>0</v>
      </c>
      <c r="AS413" s="263">
        <f t="shared" si="4019"/>
        <v>0</v>
      </c>
      <c r="AT413" s="474">
        <v>0</v>
      </c>
      <c r="AU413" s="263">
        <f t="shared" si="4020"/>
        <v>0</v>
      </c>
      <c r="AV413" s="474">
        <v>0</v>
      </c>
      <c r="AW413" s="263">
        <f t="shared" si="4021"/>
        <v>0</v>
      </c>
      <c r="AX413" s="474">
        <v>0</v>
      </c>
      <c r="AY413" s="263">
        <f t="shared" si="4022"/>
        <v>0</v>
      </c>
      <c r="AZ413" s="474">
        <v>0</v>
      </c>
      <c r="BA413" s="263">
        <f t="shared" si="4023"/>
        <v>0</v>
      </c>
      <c r="BB413" s="474">
        <v>0</v>
      </c>
      <c r="BC413" s="263">
        <f t="shared" si="4024"/>
        <v>0</v>
      </c>
      <c r="BD413" s="474">
        <v>0</v>
      </c>
      <c r="BE413" s="263">
        <f t="shared" si="4025"/>
        <v>0</v>
      </c>
      <c r="BF413" s="474">
        <v>0</v>
      </c>
      <c r="BG413" s="263">
        <f t="shared" si="4026"/>
        <v>0</v>
      </c>
      <c r="BH413" s="474">
        <v>0</v>
      </c>
      <c r="BI413" s="263">
        <f t="shared" si="4027"/>
        <v>0</v>
      </c>
      <c r="BJ413" s="474">
        <v>0</v>
      </c>
      <c r="BK413" s="263">
        <f t="shared" si="4028"/>
        <v>0</v>
      </c>
      <c r="BL413" s="474">
        <v>0</v>
      </c>
      <c r="BM413" s="263">
        <f t="shared" si="4029"/>
        <v>0</v>
      </c>
      <c r="BN413" s="474">
        <v>0</v>
      </c>
      <c r="BO413" s="263">
        <f t="shared" si="4030"/>
        <v>0</v>
      </c>
      <c r="BP413" s="474">
        <v>0</v>
      </c>
      <c r="BQ413" s="476">
        <f t="shared" si="4031"/>
        <v>0</v>
      </c>
      <c r="BR413" s="295">
        <f t="shared" si="3830"/>
        <v>0</v>
      </c>
    </row>
    <row r="414" spans="2:70" ht="18" hidden="1" customHeight="1" outlineLevel="2" thickTop="1" thickBot="1">
      <c r="B414" s="208" t="s">
        <v>828</v>
      </c>
      <c r="C414" s="260" t="str">
        <f>IF(VLOOKUP(B414,'Orçamento Detalhado'!$A$11:$I$529,4,)="","",(VLOOKUP(B414,'Orçamento Detalhado'!$A$11:$I$529,4,)))</f>
        <v>Pavimentação asfáltica</v>
      </c>
      <c r="D414" s="261" t="str">
        <f>IF(B414="","",VLOOKUP($B414,'Orçamento Detalhado'!$A$11:$J$529,10,))</f>
        <v/>
      </c>
      <c r="E414" s="262">
        <f t="shared" si="3863"/>
        <v>0</v>
      </c>
      <c r="F414" s="478">
        <v>410</v>
      </c>
      <c r="G414" s="263">
        <f t="shared" si="3913"/>
        <v>0</v>
      </c>
      <c r="H414" s="264"/>
      <c r="I414" s="263">
        <f t="shared" si="4001"/>
        <v>0</v>
      </c>
      <c r="J414" s="474"/>
      <c r="K414" s="263">
        <f t="shared" si="4002"/>
        <v>0</v>
      </c>
      <c r="L414" s="474">
        <v>0</v>
      </c>
      <c r="M414" s="263">
        <f t="shared" si="4003"/>
        <v>0</v>
      </c>
      <c r="N414" s="474">
        <v>0</v>
      </c>
      <c r="O414" s="263">
        <f t="shared" si="4004"/>
        <v>0</v>
      </c>
      <c r="P414" s="474">
        <v>0</v>
      </c>
      <c r="Q414" s="263">
        <f t="shared" si="4005"/>
        <v>0</v>
      </c>
      <c r="R414" s="474">
        <v>0</v>
      </c>
      <c r="S414" s="263">
        <f t="shared" si="4006"/>
        <v>0</v>
      </c>
      <c r="T414" s="474">
        <v>0</v>
      </c>
      <c r="U414" s="263">
        <f t="shared" si="4007"/>
        <v>0</v>
      </c>
      <c r="V414" s="474">
        <v>0</v>
      </c>
      <c r="W414" s="263">
        <f t="shared" si="4008"/>
        <v>0</v>
      </c>
      <c r="X414" s="474">
        <v>0</v>
      </c>
      <c r="Y414" s="263">
        <f t="shared" si="4009"/>
        <v>0</v>
      </c>
      <c r="Z414" s="474">
        <v>0</v>
      </c>
      <c r="AA414" s="263">
        <f t="shared" si="4010"/>
        <v>0</v>
      </c>
      <c r="AB414" s="474"/>
      <c r="AC414" s="263">
        <f t="shared" si="4011"/>
        <v>0</v>
      </c>
      <c r="AD414" s="474"/>
      <c r="AE414" s="263">
        <f t="shared" si="4012"/>
        <v>0</v>
      </c>
      <c r="AF414" s="474"/>
      <c r="AG414" s="263">
        <f t="shared" si="4013"/>
        <v>0</v>
      </c>
      <c r="AH414" s="474"/>
      <c r="AI414" s="263">
        <f t="shared" si="4014"/>
        <v>0</v>
      </c>
      <c r="AJ414" s="474">
        <v>0</v>
      </c>
      <c r="AK414" s="263">
        <f t="shared" si="4015"/>
        <v>0</v>
      </c>
      <c r="AL414" s="474">
        <v>0</v>
      </c>
      <c r="AM414" s="263">
        <f t="shared" si="4016"/>
        <v>0</v>
      </c>
      <c r="AN414" s="474">
        <v>0</v>
      </c>
      <c r="AO414" s="263">
        <f t="shared" si="4017"/>
        <v>0</v>
      </c>
      <c r="AP414" s="474">
        <v>0</v>
      </c>
      <c r="AQ414" s="263">
        <f t="shared" si="4018"/>
        <v>0</v>
      </c>
      <c r="AR414" s="474">
        <v>0</v>
      </c>
      <c r="AS414" s="263">
        <f t="shared" si="4019"/>
        <v>0</v>
      </c>
      <c r="AT414" s="474">
        <v>0</v>
      </c>
      <c r="AU414" s="263">
        <f t="shared" si="4020"/>
        <v>0</v>
      </c>
      <c r="AV414" s="474">
        <v>0</v>
      </c>
      <c r="AW414" s="263">
        <f t="shared" si="4021"/>
        <v>0</v>
      </c>
      <c r="AX414" s="474">
        <v>0</v>
      </c>
      <c r="AY414" s="263">
        <f t="shared" si="4022"/>
        <v>0</v>
      </c>
      <c r="AZ414" s="474">
        <v>0</v>
      </c>
      <c r="BA414" s="263">
        <f t="shared" si="4023"/>
        <v>0</v>
      </c>
      <c r="BB414" s="474">
        <v>0</v>
      </c>
      <c r="BC414" s="263">
        <f t="shared" si="4024"/>
        <v>0</v>
      </c>
      <c r="BD414" s="474">
        <v>0</v>
      </c>
      <c r="BE414" s="263">
        <f t="shared" si="4025"/>
        <v>0</v>
      </c>
      <c r="BF414" s="474">
        <v>0</v>
      </c>
      <c r="BG414" s="263">
        <f t="shared" si="4026"/>
        <v>0</v>
      </c>
      <c r="BH414" s="474">
        <v>0</v>
      </c>
      <c r="BI414" s="263">
        <f t="shared" si="4027"/>
        <v>0</v>
      </c>
      <c r="BJ414" s="474">
        <v>0</v>
      </c>
      <c r="BK414" s="263">
        <f t="shared" si="4028"/>
        <v>0</v>
      </c>
      <c r="BL414" s="474">
        <v>0</v>
      </c>
      <c r="BM414" s="263">
        <f t="shared" si="4029"/>
        <v>0</v>
      </c>
      <c r="BN414" s="474">
        <v>0</v>
      </c>
      <c r="BO414" s="263">
        <f t="shared" si="4030"/>
        <v>0</v>
      </c>
      <c r="BP414" s="474">
        <v>0</v>
      </c>
      <c r="BQ414" s="476">
        <f t="shared" si="4031"/>
        <v>0</v>
      </c>
      <c r="BR414" s="295">
        <f t="shared" si="3830"/>
        <v>0</v>
      </c>
    </row>
    <row r="415" spans="2:70" ht="18" hidden="1" customHeight="1" outlineLevel="2" thickTop="1" thickBot="1">
      <c r="B415" s="208" t="s">
        <v>830</v>
      </c>
      <c r="C415" s="260" t="str">
        <f>IF(VLOOKUP(B415,'Orçamento Detalhado'!$A$11:$I$529,4,)="","",(VLOOKUP(B415,'Orçamento Detalhado'!$A$11:$I$529,4,)))</f>
        <v>Sinalizações e pinturas demarcatórias</v>
      </c>
      <c r="D415" s="261" t="str">
        <f>IF(B415="","",VLOOKUP($B415,'Orçamento Detalhado'!$A$11:$J$529,10,))</f>
        <v/>
      </c>
      <c r="E415" s="262">
        <f t="shared" si="3863"/>
        <v>0</v>
      </c>
      <c r="F415" s="478">
        <v>411</v>
      </c>
      <c r="G415" s="263">
        <f t="shared" si="3913"/>
        <v>0</v>
      </c>
      <c r="H415" s="264"/>
      <c r="I415" s="263">
        <f t="shared" si="4001"/>
        <v>0</v>
      </c>
      <c r="J415" s="474"/>
      <c r="K415" s="263">
        <f t="shared" si="4002"/>
        <v>0</v>
      </c>
      <c r="L415" s="474">
        <v>0</v>
      </c>
      <c r="M415" s="263">
        <f t="shared" si="4003"/>
        <v>0</v>
      </c>
      <c r="N415" s="474">
        <v>0</v>
      </c>
      <c r="O415" s="263">
        <f t="shared" si="4004"/>
        <v>0</v>
      </c>
      <c r="P415" s="474">
        <v>0</v>
      </c>
      <c r="Q415" s="263">
        <f t="shared" si="4005"/>
        <v>0</v>
      </c>
      <c r="R415" s="474">
        <v>0</v>
      </c>
      <c r="S415" s="263">
        <f t="shared" si="4006"/>
        <v>0</v>
      </c>
      <c r="T415" s="474">
        <v>0</v>
      </c>
      <c r="U415" s="263">
        <f t="shared" si="4007"/>
        <v>0</v>
      </c>
      <c r="V415" s="474">
        <v>0</v>
      </c>
      <c r="W415" s="263">
        <f t="shared" si="4008"/>
        <v>0</v>
      </c>
      <c r="X415" s="474">
        <v>0</v>
      </c>
      <c r="Y415" s="263">
        <f t="shared" si="4009"/>
        <v>0</v>
      </c>
      <c r="Z415" s="474">
        <v>0</v>
      </c>
      <c r="AA415" s="263">
        <f t="shared" si="4010"/>
        <v>0</v>
      </c>
      <c r="AB415" s="474"/>
      <c r="AC415" s="263">
        <f t="shared" si="4011"/>
        <v>0</v>
      </c>
      <c r="AD415" s="474"/>
      <c r="AE415" s="263">
        <f t="shared" si="4012"/>
        <v>0</v>
      </c>
      <c r="AF415" s="474"/>
      <c r="AG415" s="263">
        <f t="shared" si="4013"/>
        <v>0</v>
      </c>
      <c r="AH415" s="474"/>
      <c r="AI415" s="263">
        <f t="shared" si="4014"/>
        <v>0</v>
      </c>
      <c r="AJ415" s="474">
        <v>0</v>
      </c>
      <c r="AK415" s="263">
        <f t="shared" si="4015"/>
        <v>0</v>
      </c>
      <c r="AL415" s="474">
        <v>0</v>
      </c>
      <c r="AM415" s="263">
        <f t="shared" si="4016"/>
        <v>0</v>
      </c>
      <c r="AN415" s="474">
        <v>0</v>
      </c>
      <c r="AO415" s="263">
        <f t="shared" si="4017"/>
        <v>0</v>
      </c>
      <c r="AP415" s="474">
        <v>0</v>
      </c>
      <c r="AQ415" s="263">
        <f t="shared" si="4018"/>
        <v>0</v>
      </c>
      <c r="AR415" s="474">
        <v>0</v>
      </c>
      <c r="AS415" s="263">
        <f t="shared" si="4019"/>
        <v>0</v>
      </c>
      <c r="AT415" s="474">
        <v>0</v>
      </c>
      <c r="AU415" s="263">
        <f t="shared" si="4020"/>
        <v>0</v>
      </c>
      <c r="AV415" s="474">
        <v>0</v>
      </c>
      <c r="AW415" s="263">
        <f t="shared" si="4021"/>
        <v>0</v>
      </c>
      <c r="AX415" s="474">
        <v>0</v>
      </c>
      <c r="AY415" s="263">
        <f t="shared" si="4022"/>
        <v>0</v>
      </c>
      <c r="AZ415" s="474">
        <v>0</v>
      </c>
      <c r="BA415" s="263">
        <f t="shared" si="4023"/>
        <v>0</v>
      </c>
      <c r="BB415" s="474">
        <v>0</v>
      </c>
      <c r="BC415" s="263">
        <f t="shared" si="4024"/>
        <v>0</v>
      </c>
      <c r="BD415" s="474">
        <v>0</v>
      </c>
      <c r="BE415" s="263">
        <f t="shared" si="4025"/>
        <v>0</v>
      </c>
      <c r="BF415" s="474">
        <v>0</v>
      </c>
      <c r="BG415" s="263">
        <f t="shared" si="4026"/>
        <v>0</v>
      </c>
      <c r="BH415" s="474">
        <v>0</v>
      </c>
      <c r="BI415" s="263">
        <f t="shared" si="4027"/>
        <v>0</v>
      </c>
      <c r="BJ415" s="474">
        <v>0</v>
      </c>
      <c r="BK415" s="263">
        <f t="shared" si="4028"/>
        <v>0</v>
      </c>
      <c r="BL415" s="474">
        <v>0</v>
      </c>
      <c r="BM415" s="263">
        <f t="shared" si="4029"/>
        <v>0</v>
      </c>
      <c r="BN415" s="474">
        <v>0</v>
      </c>
      <c r="BO415" s="263">
        <f t="shared" si="4030"/>
        <v>0</v>
      </c>
      <c r="BP415" s="474">
        <v>0</v>
      </c>
      <c r="BQ415" s="476">
        <f t="shared" si="4031"/>
        <v>0</v>
      </c>
      <c r="BR415" s="295">
        <f t="shared" si="3830"/>
        <v>0</v>
      </c>
    </row>
    <row r="416" spans="2:70" ht="18" hidden="1" customHeight="1" outlineLevel="2" thickTop="1" thickBot="1">
      <c r="B416" s="208" t="s">
        <v>832</v>
      </c>
      <c r="C416" s="260" t="str">
        <f>IF(VLOOKUP(B416,'Orçamento Detalhado'!$A$11:$I$529,4,)="","",(VLOOKUP(B416,'Orçamento Detalhado'!$A$11:$I$529,4,)))</f>
        <v>Passeios e Calçadas</v>
      </c>
      <c r="D416" s="261" t="str">
        <f>IF(B416="","",VLOOKUP($B416,'Orçamento Detalhado'!$A$11:$J$529,10,))</f>
        <v/>
      </c>
      <c r="E416" s="262">
        <f t="shared" si="3863"/>
        <v>0</v>
      </c>
      <c r="F416" s="478">
        <v>412</v>
      </c>
      <c r="G416" s="263">
        <f t="shared" si="3913"/>
        <v>0</v>
      </c>
      <c r="H416" s="264"/>
      <c r="I416" s="263">
        <f t="shared" si="4001"/>
        <v>0</v>
      </c>
      <c r="J416" s="474"/>
      <c r="K416" s="263">
        <f t="shared" si="4002"/>
        <v>0</v>
      </c>
      <c r="L416" s="474">
        <v>0</v>
      </c>
      <c r="M416" s="263">
        <f t="shared" si="4003"/>
        <v>0</v>
      </c>
      <c r="N416" s="474">
        <v>0</v>
      </c>
      <c r="O416" s="263">
        <f t="shared" si="4004"/>
        <v>0</v>
      </c>
      <c r="P416" s="474">
        <v>0</v>
      </c>
      <c r="Q416" s="263">
        <f t="shared" si="4005"/>
        <v>0</v>
      </c>
      <c r="R416" s="474">
        <v>0</v>
      </c>
      <c r="S416" s="263">
        <f t="shared" si="4006"/>
        <v>0</v>
      </c>
      <c r="T416" s="474">
        <v>0</v>
      </c>
      <c r="U416" s="263">
        <f t="shared" si="4007"/>
        <v>0</v>
      </c>
      <c r="V416" s="474">
        <v>0</v>
      </c>
      <c r="W416" s="263">
        <f t="shared" si="4008"/>
        <v>0</v>
      </c>
      <c r="X416" s="474">
        <v>0</v>
      </c>
      <c r="Y416" s="263">
        <f t="shared" si="4009"/>
        <v>0</v>
      </c>
      <c r="Z416" s="474">
        <v>0</v>
      </c>
      <c r="AA416" s="263">
        <f t="shared" si="4010"/>
        <v>0</v>
      </c>
      <c r="AB416" s="474"/>
      <c r="AC416" s="263">
        <f t="shared" si="4011"/>
        <v>0</v>
      </c>
      <c r="AD416" s="474"/>
      <c r="AE416" s="263">
        <f t="shared" si="4012"/>
        <v>0</v>
      </c>
      <c r="AF416" s="474"/>
      <c r="AG416" s="263">
        <f t="shared" si="4013"/>
        <v>0</v>
      </c>
      <c r="AH416" s="474"/>
      <c r="AI416" s="263">
        <f t="shared" si="4014"/>
        <v>0</v>
      </c>
      <c r="AJ416" s="474">
        <v>0</v>
      </c>
      <c r="AK416" s="263">
        <f t="shared" si="4015"/>
        <v>0</v>
      </c>
      <c r="AL416" s="474">
        <v>0</v>
      </c>
      <c r="AM416" s="263">
        <f t="shared" si="4016"/>
        <v>0</v>
      </c>
      <c r="AN416" s="474">
        <v>0</v>
      </c>
      <c r="AO416" s="263">
        <f t="shared" si="4017"/>
        <v>0</v>
      </c>
      <c r="AP416" s="474">
        <v>0</v>
      </c>
      <c r="AQ416" s="263">
        <f t="shared" si="4018"/>
        <v>0</v>
      </c>
      <c r="AR416" s="474">
        <v>0</v>
      </c>
      <c r="AS416" s="263">
        <f t="shared" si="4019"/>
        <v>0</v>
      </c>
      <c r="AT416" s="474">
        <v>0</v>
      </c>
      <c r="AU416" s="263">
        <f t="shared" si="4020"/>
        <v>0</v>
      </c>
      <c r="AV416" s="474">
        <v>0</v>
      </c>
      <c r="AW416" s="263">
        <f t="shared" si="4021"/>
        <v>0</v>
      </c>
      <c r="AX416" s="474">
        <v>0</v>
      </c>
      <c r="AY416" s="263">
        <f t="shared" si="4022"/>
        <v>0</v>
      </c>
      <c r="AZ416" s="474">
        <v>0</v>
      </c>
      <c r="BA416" s="263">
        <f t="shared" si="4023"/>
        <v>0</v>
      </c>
      <c r="BB416" s="474">
        <v>0</v>
      </c>
      <c r="BC416" s="263">
        <f t="shared" si="4024"/>
        <v>0</v>
      </c>
      <c r="BD416" s="474">
        <v>0</v>
      </c>
      <c r="BE416" s="263">
        <f t="shared" si="4025"/>
        <v>0</v>
      </c>
      <c r="BF416" s="474">
        <v>0</v>
      </c>
      <c r="BG416" s="263">
        <f t="shared" si="4026"/>
        <v>0</v>
      </c>
      <c r="BH416" s="474">
        <v>0</v>
      </c>
      <c r="BI416" s="263">
        <f t="shared" si="4027"/>
        <v>0</v>
      </c>
      <c r="BJ416" s="474">
        <v>0</v>
      </c>
      <c r="BK416" s="263">
        <f t="shared" si="4028"/>
        <v>0</v>
      </c>
      <c r="BL416" s="474">
        <v>0</v>
      </c>
      <c r="BM416" s="263">
        <f t="shared" si="4029"/>
        <v>0</v>
      </c>
      <c r="BN416" s="474">
        <v>0</v>
      </c>
      <c r="BO416" s="263">
        <f t="shared" si="4030"/>
        <v>0</v>
      </c>
      <c r="BP416" s="474">
        <v>0</v>
      </c>
      <c r="BQ416" s="476">
        <f t="shared" si="4031"/>
        <v>0</v>
      </c>
      <c r="BR416" s="295">
        <f t="shared" si="3830"/>
        <v>0</v>
      </c>
    </row>
    <row r="417" spans="2:70" ht="18" hidden="1" customHeight="1" outlineLevel="2" thickTop="1" thickBot="1">
      <c r="B417" s="208" t="s">
        <v>834</v>
      </c>
      <c r="C417" s="260" t="str">
        <f>IF(VLOOKUP(B417,'Orçamento Detalhado'!$A$11:$I$529,4,)="","",(VLOOKUP(B417,'Orçamento Detalhado'!$A$11:$I$529,4,)))</f>
        <v>Acessibilidade</v>
      </c>
      <c r="D417" s="261" t="str">
        <f>IF(B417="","",VLOOKUP($B417,'Orçamento Detalhado'!$A$11:$J$529,10,))</f>
        <v/>
      </c>
      <c r="E417" s="262">
        <f t="shared" si="3863"/>
        <v>0</v>
      </c>
      <c r="F417" s="478">
        <v>413</v>
      </c>
      <c r="G417" s="263">
        <f t="shared" si="3913"/>
        <v>0</v>
      </c>
      <c r="H417" s="264"/>
      <c r="I417" s="263">
        <f t="shared" si="4001"/>
        <v>0</v>
      </c>
      <c r="J417" s="474"/>
      <c r="K417" s="263">
        <f t="shared" si="4002"/>
        <v>0</v>
      </c>
      <c r="L417" s="474">
        <v>0</v>
      </c>
      <c r="M417" s="263">
        <f t="shared" si="4003"/>
        <v>0</v>
      </c>
      <c r="N417" s="474">
        <v>0</v>
      </c>
      <c r="O417" s="263">
        <f t="shared" si="4004"/>
        <v>0</v>
      </c>
      <c r="P417" s="474">
        <v>0</v>
      </c>
      <c r="Q417" s="263">
        <f t="shared" si="4005"/>
        <v>0</v>
      </c>
      <c r="R417" s="474">
        <v>0</v>
      </c>
      <c r="S417" s="263">
        <f t="shared" si="4006"/>
        <v>0</v>
      </c>
      <c r="T417" s="474">
        <v>0</v>
      </c>
      <c r="U417" s="263">
        <f t="shared" si="4007"/>
        <v>0</v>
      </c>
      <c r="V417" s="474">
        <v>0</v>
      </c>
      <c r="W417" s="263">
        <f t="shared" si="4008"/>
        <v>0</v>
      </c>
      <c r="X417" s="474">
        <v>0</v>
      </c>
      <c r="Y417" s="263">
        <f t="shared" si="4009"/>
        <v>0</v>
      </c>
      <c r="Z417" s="474">
        <v>0</v>
      </c>
      <c r="AA417" s="263">
        <f t="shared" si="4010"/>
        <v>0</v>
      </c>
      <c r="AB417" s="474"/>
      <c r="AC417" s="263">
        <f t="shared" si="4011"/>
        <v>0</v>
      </c>
      <c r="AD417" s="474"/>
      <c r="AE417" s="263">
        <f t="shared" si="4012"/>
        <v>0</v>
      </c>
      <c r="AF417" s="474"/>
      <c r="AG417" s="263">
        <f t="shared" si="4013"/>
        <v>0</v>
      </c>
      <c r="AH417" s="474"/>
      <c r="AI417" s="263">
        <f t="shared" si="4014"/>
        <v>0</v>
      </c>
      <c r="AJ417" s="474">
        <v>0</v>
      </c>
      <c r="AK417" s="263">
        <f t="shared" si="4015"/>
        <v>0</v>
      </c>
      <c r="AL417" s="474">
        <v>0</v>
      </c>
      <c r="AM417" s="263">
        <f t="shared" si="4016"/>
        <v>0</v>
      </c>
      <c r="AN417" s="474">
        <v>0</v>
      </c>
      <c r="AO417" s="263">
        <f t="shared" si="4017"/>
        <v>0</v>
      </c>
      <c r="AP417" s="474">
        <v>0</v>
      </c>
      <c r="AQ417" s="263">
        <f t="shared" si="4018"/>
        <v>0</v>
      </c>
      <c r="AR417" s="474">
        <v>0</v>
      </c>
      <c r="AS417" s="263">
        <f t="shared" si="4019"/>
        <v>0</v>
      </c>
      <c r="AT417" s="474">
        <v>0</v>
      </c>
      <c r="AU417" s="263">
        <f t="shared" si="4020"/>
        <v>0</v>
      </c>
      <c r="AV417" s="474">
        <v>0</v>
      </c>
      <c r="AW417" s="263">
        <f t="shared" si="4021"/>
        <v>0</v>
      </c>
      <c r="AX417" s="474">
        <v>0</v>
      </c>
      <c r="AY417" s="263">
        <f t="shared" si="4022"/>
        <v>0</v>
      </c>
      <c r="AZ417" s="474">
        <v>0</v>
      </c>
      <c r="BA417" s="263">
        <f t="shared" si="4023"/>
        <v>0</v>
      </c>
      <c r="BB417" s="474">
        <v>0</v>
      </c>
      <c r="BC417" s="263">
        <f t="shared" si="4024"/>
        <v>0</v>
      </c>
      <c r="BD417" s="474">
        <v>0</v>
      </c>
      <c r="BE417" s="263">
        <f t="shared" si="4025"/>
        <v>0</v>
      </c>
      <c r="BF417" s="474">
        <v>0</v>
      </c>
      <c r="BG417" s="263">
        <f t="shared" si="4026"/>
        <v>0</v>
      </c>
      <c r="BH417" s="474">
        <v>0</v>
      </c>
      <c r="BI417" s="263">
        <f t="shared" si="4027"/>
        <v>0</v>
      </c>
      <c r="BJ417" s="474">
        <v>0</v>
      </c>
      <c r="BK417" s="263">
        <f t="shared" si="4028"/>
        <v>0</v>
      </c>
      <c r="BL417" s="474">
        <v>0</v>
      </c>
      <c r="BM417" s="263">
        <f t="shared" si="4029"/>
        <v>0</v>
      </c>
      <c r="BN417" s="474">
        <v>0</v>
      </c>
      <c r="BO417" s="263">
        <f t="shared" si="4030"/>
        <v>0</v>
      </c>
      <c r="BP417" s="474">
        <v>0</v>
      </c>
      <c r="BQ417" s="476">
        <f t="shared" si="4031"/>
        <v>0</v>
      </c>
      <c r="BR417" s="295">
        <f t="shared" si="3830"/>
        <v>0</v>
      </c>
    </row>
    <row r="418" spans="2:70" ht="18" hidden="1" customHeight="1" outlineLevel="2" thickTop="1" thickBot="1">
      <c r="B418" s="208" t="s">
        <v>836</v>
      </c>
      <c r="C418" s="260" t="str">
        <f>IF(VLOOKUP(B418,'Orçamento Detalhado'!$A$11:$I$529,4,)="","",(VLOOKUP(B418,'Orçamento Detalhado'!$A$11:$I$529,4,)))</f>
        <v/>
      </c>
      <c r="D418" s="261" t="str">
        <f>IF(B418="","",VLOOKUP($B418,'Orçamento Detalhado'!$A$11:$J$529,10,))</f>
        <v/>
      </c>
      <c r="E418" s="262">
        <f t="shared" si="3863"/>
        <v>0</v>
      </c>
      <c r="F418" s="478">
        <v>414</v>
      </c>
      <c r="G418" s="263">
        <f t="shared" si="3913"/>
        <v>0</v>
      </c>
      <c r="H418" s="264"/>
      <c r="I418" s="263">
        <f t="shared" si="4001"/>
        <v>0</v>
      </c>
      <c r="J418" s="474"/>
      <c r="K418" s="263">
        <f t="shared" si="4002"/>
        <v>0</v>
      </c>
      <c r="L418" s="474">
        <v>0</v>
      </c>
      <c r="M418" s="263">
        <f t="shared" si="4003"/>
        <v>0</v>
      </c>
      <c r="N418" s="474">
        <v>0</v>
      </c>
      <c r="O418" s="263">
        <f t="shared" si="4004"/>
        <v>0</v>
      </c>
      <c r="P418" s="474">
        <v>0</v>
      </c>
      <c r="Q418" s="263">
        <f t="shared" si="4005"/>
        <v>0</v>
      </c>
      <c r="R418" s="474">
        <v>0</v>
      </c>
      <c r="S418" s="263">
        <f t="shared" si="4006"/>
        <v>0</v>
      </c>
      <c r="T418" s="474">
        <v>0</v>
      </c>
      <c r="U418" s="263">
        <f t="shared" si="4007"/>
        <v>0</v>
      </c>
      <c r="V418" s="474">
        <v>0</v>
      </c>
      <c r="W418" s="263">
        <f t="shared" si="4008"/>
        <v>0</v>
      </c>
      <c r="X418" s="474">
        <v>0</v>
      </c>
      <c r="Y418" s="263">
        <f t="shared" si="4009"/>
        <v>0</v>
      </c>
      <c r="Z418" s="474">
        <v>0</v>
      </c>
      <c r="AA418" s="263">
        <f t="shared" si="4010"/>
        <v>0</v>
      </c>
      <c r="AB418" s="474"/>
      <c r="AC418" s="263">
        <f t="shared" si="4011"/>
        <v>0</v>
      </c>
      <c r="AD418" s="474"/>
      <c r="AE418" s="263">
        <f t="shared" si="4012"/>
        <v>0</v>
      </c>
      <c r="AF418" s="474"/>
      <c r="AG418" s="263">
        <f t="shared" si="4013"/>
        <v>0</v>
      </c>
      <c r="AH418" s="474"/>
      <c r="AI418" s="263">
        <f t="shared" si="4014"/>
        <v>0</v>
      </c>
      <c r="AJ418" s="474">
        <v>0</v>
      </c>
      <c r="AK418" s="263">
        <f t="shared" si="4015"/>
        <v>0</v>
      </c>
      <c r="AL418" s="474">
        <v>0</v>
      </c>
      <c r="AM418" s="263">
        <f t="shared" si="4016"/>
        <v>0</v>
      </c>
      <c r="AN418" s="474">
        <v>0</v>
      </c>
      <c r="AO418" s="263">
        <f t="shared" si="4017"/>
        <v>0</v>
      </c>
      <c r="AP418" s="474">
        <v>0</v>
      </c>
      <c r="AQ418" s="263">
        <f t="shared" si="4018"/>
        <v>0</v>
      </c>
      <c r="AR418" s="474">
        <v>0</v>
      </c>
      <c r="AS418" s="263">
        <f t="shared" si="4019"/>
        <v>0</v>
      </c>
      <c r="AT418" s="474">
        <v>0</v>
      </c>
      <c r="AU418" s="263">
        <f t="shared" si="4020"/>
        <v>0</v>
      </c>
      <c r="AV418" s="474">
        <v>0</v>
      </c>
      <c r="AW418" s="263">
        <f t="shared" si="4021"/>
        <v>0</v>
      </c>
      <c r="AX418" s="474">
        <v>0</v>
      </c>
      <c r="AY418" s="263">
        <f t="shared" si="4022"/>
        <v>0</v>
      </c>
      <c r="AZ418" s="474">
        <v>0</v>
      </c>
      <c r="BA418" s="263">
        <f t="shared" si="4023"/>
        <v>0</v>
      </c>
      <c r="BB418" s="474">
        <v>0</v>
      </c>
      <c r="BC418" s="263">
        <f t="shared" si="4024"/>
        <v>0</v>
      </c>
      <c r="BD418" s="474">
        <v>0</v>
      </c>
      <c r="BE418" s="263">
        <f t="shared" si="4025"/>
        <v>0</v>
      </c>
      <c r="BF418" s="474">
        <v>0</v>
      </c>
      <c r="BG418" s="263">
        <f t="shared" si="4026"/>
        <v>0</v>
      </c>
      <c r="BH418" s="474">
        <v>0</v>
      </c>
      <c r="BI418" s="263">
        <f t="shared" si="4027"/>
        <v>0</v>
      </c>
      <c r="BJ418" s="474">
        <v>0</v>
      </c>
      <c r="BK418" s="263">
        <f t="shared" si="4028"/>
        <v>0</v>
      </c>
      <c r="BL418" s="474">
        <v>0</v>
      </c>
      <c r="BM418" s="263">
        <f t="shared" si="4029"/>
        <v>0</v>
      </c>
      <c r="BN418" s="474">
        <v>0</v>
      </c>
      <c r="BO418" s="263">
        <f t="shared" si="4030"/>
        <v>0</v>
      </c>
      <c r="BP418" s="474">
        <v>0</v>
      </c>
      <c r="BQ418" s="476">
        <f t="shared" si="4031"/>
        <v>0</v>
      </c>
      <c r="BR418" s="295">
        <f t="shared" si="3830"/>
        <v>0</v>
      </c>
    </row>
    <row r="419" spans="2:70" ht="18" hidden="1" customHeight="1" outlineLevel="2" thickTop="1" thickBot="1">
      <c r="B419" s="208" t="s">
        <v>837</v>
      </c>
      <c r="C419" s="260" t="str">
        <f>IF(VLOOKUP(B419,'Orçamento Detalhado'!$A$11:$I$529,4,)="","",(VLOOKUP(B419,'Orçamento Detalhado'!$A$11:$I$529,4,)))</f>
        <v/>
      </c>
      <c r="D419" s="261" t="str">
        <f>IF(B419="","",VLOOKUP($B419,'Orçamento Detalhado'!$A$11:$J$529,10,))</f>
        <v/>
      </c>
      <c r="E419" s="262">
        <f t="shared" si="3863"/>
        <v>0</v>
      </c>
      <c r="F419" s="478">
        <v>415</v>
      </c>
      <c r="G419" s="263">
        <f t="shared" si="3913"/>
        <v>0</v>
      </c>
      <c r="H419" s="264"/>
      <c r="I419" s="263">
        <f t="shared" si="4001"/>
        <v>0</v>
      </c>
      <c r="J419" s="474"/>
      <c r="K419" s="263">
        <f t="shared" si="4002"/>
        <v>0</v>
      </c>
      <c r="L419" s="474">
        <v>0</v>
      </c>
      <c r="M419" s="263">
        <f t="shared" si="4003"/>
        <v>0</v>
      </c>
      <c r="N419" s="474">
        <v>0</v>
      </c>
      <c r="O419" s="263">
        <f t="shared" si="4004"/>
        <v>0</v>
      </c>
      <c r="P419" s="474">
        <v>0</v>
      </c>
      <c r="Q419" s="263">
        <f t="shared" si="4005"/>
        <v>0</v>
      </c>
      <c r="R419" s="474">
        <v>0</v>
      </c>
      <c r="S419" s="263">
        <f t="shared" si="4006"/>
        <v>0</v>
      </c>
      <c r="T419" s="474">
        <v>0</v>
      </c>
      <c r="U419" s="263">
        <f t="shared" si="4007"/>
        <v>0</v>
      </c>
      <c r="V419" s="474">
        <v>0</v>
      </c>
      <c r="W419" s="263">
        <f t="shared" si="4008"/>
        <v>0</v>
      </c>
      <c r="X419" s="474">
        <v>0</v>
      </c>
      <c r="Y419" s="263">
        <f t="shared" si="4009"/>
        <v>0</v>
      </c>
      <c r="Z419" s="474">
        <v>0</v>
      </c>
      <c r="AA419" s="263">
        <f t="shared" si="4010"/>
        <v>0</v>
      </c>
      <c r="AB419" s="474"/>
      <c r="AC419" s="263">
        <f t="shared" si="4011"/>
        <v>0</v>
      </c>
      <c r="AD419" s="474"/>
      <c r="AE419" s="263">
        <f t="shared" si="4012"/>
        <v>0</v>
      </c>
      <c r="AF419" s="474"/>
      <c r="AG419" s="263">
        <f t="shared" si="4013"/>
        <v>0</v>
      </c>
      <c r="AH419" s="474"/>
      <c r="AI419" s="263">
        <f t="shared" si="4014"/>
        <v>0</v>
      </c>
      <c r="AJ419" s="474">
        <v>0</v>
      </c>
      <c r="AK419" s="263">
        <f t="shared" si="4015"/>
        <v>0</v>
      </c>
      <c r="AL419" s="474">
        <v>0</v>
      </c>
      <c r="AM419" s="263">
        <f t="shared" si="4016"/>
        <v>0</v>
      </c>
      <c r="AN419" s="474">
        <v>0</v>
      </c>
      <c r="AO419" s="263">
        <f t="shared" si="4017"/>
        <v>0</v>
      </c>
      <c r="AP419" s="474">
        <v>0</v>
      </c>
      <c r="AQ419" s="263">
        <f t="shared" si="4018"/>
        <v>0</v>
      </c>
      <c r="AR419" s="474">
        <v>0</v>
      </c>
      <c r="AS419" s="263">
        <f t="shared" si="4019"/>
        <v>0</v>
      </c>
      <c r="AT419" s="474">
        <v>0</v>
      </c>
      <c r="AU419" s="263">
        <f t="shared" si="4020"/>
        <v>0</v>
      </c>
      <c r="AV419" s="474">
        <v>0</v>
      </c>
      <c r="AW419" s="263">
        <f t="shared" si="4021"/>
        <v>0</v>
      </c>
      <c r="AX419" s="474">
        <v>0</v>
      </c>
      <c r="AY419" s="263">
        <f t="shared" si="4022"/>
        <v>0</v>
      </c>
      <c r="AZ419" s="474">
        <v>0</v>
      </c>
      <c r="BA419" s="263">
        <f t="shared" si="4023"/>
        <v>0</v>
      </c>
      <c r="BB419" s="474">
        <v>0</v>
      </c>
      <c r="BC419" s="263">
        <f t="shared" si="4024"/>
        <v>0</v>
      </c>
      <c r="BD419" s="474">
        <v>0</v>
      </c>
      <c r="BE419" s="263">
        <f t="shared" si="4025"/>
        <v>0</v>
      </c>
      <c r="BF419" s="474">
        <v>0</v>
      </c>
      <c r="BG419" s="263">
        <f t="shared" si="4026"/>
        <v>0</v>
      </c>
      <c r="BH419" s="474">
        <v>0</v>
      </c>
      <c r="BI419" s="263">
        <f t="shared" si="4027"/>
        <v>0</v>
      </c>
      <c r="BJ419" s="474">
        <v>0</v>
      </c>
      <c r="BK419" s="263">
        <f t="shared" si="4028"/>
        <v>0</v>
      </c>
      <c r="BL419" s="474">
        <v>0</v>
      </c>
      <c r="BM419" s="263">
        <f t="shared" si="4029"/>
        <v>0</v>
      </c>
      <c r="BN419" s="474">
        <v>0</v>
      </c>
      <c r="BO419" s="263">
        <f t="shared" si="4030"/>
        <v>0</v>
      </c>
      <c r="BP419" s="474">
        <v>0</v>
      </c>
      <c r="BQ419" s="476">
        <f t="shared" si="4031"/>
        <v>0</v>
      </c>
      <c r="BR419" s="295">
        <f t="shared" si="3830"/>
        <v>0</v>
      </c>
    </row>
    <row r="420" spans="2:70" ht="18" hidden="1" customHeight="1" outlineLevel="2" thickTop="1" thickBot="1">
      <c r="B420" s="208" t="s">
        <v>838</v>
      </c>
      <c r="C420" s="260" t="str">
        <f>IF(VLOOKUP(B420,'Orçamento Detalhado'!$A$11:$I$529,4,)="","",(VLOOKUP(B420,'Orçamento Detalhado'!$A$11:$I$529,4,)))</f>
        <v/>
      </c>
      <c r="D420" s="261" t="str">
        <f>IF(B420="","",VLOOKUP($B420,'Orçamento Detalhado'!$A$11:$J$529,10,))</f>
        <v/>
      </c>
      <c r="E420" s="262">
        <f t="shared" si="3863"/>
        <v>0</v>
      </c>
      <c r="F420" s="478">
        <v>416</v>
      </c>
      <c r="G420" s="263">
        <f t="shared" ref="G420" si="4032">IFERROR($D420*H420,0)</f>
        <v>0</v>
      </c>
      <c r="H420" s="264"/>
      <c r="I420" s="263">
        <f t="shared" ref="I420" si="4033">IFERROR($D420*J420,0)</f>
        <v>0</v>
      </c>
      <c r="J420" s="474"/>
      <c r="K420" s="263">
        <f t="shared" ref="K420" si="4034">IFERROR($D420*L420,0)</f>
        <v>0</v>
      </c>
      <c r="L420" s="474">
        <v>0</v>
      </c>
      <c r="M420" s="263">
        <f t="shared" ref="M420" si="4035">IFERROR($D420*N420,0)</f>
        <v>0</v>
      </c>
      <c r="N420" s="474">
        <v>0</v>
      </c>
      <c r="O420" s="263">
        <f t="shared" ref="O420" si="4036">IFERROR($D420*P420,0)</f>
        <v>0</v>
      </c>
      <c r="P420" s="474">
        <v>0</v>
      </c>
      <c r="Q420" s="263">
        <f t="shared" ref="Q420" si="4037">IFERROR($D420*R420,0)</f>
        <v>0</v>
      </c>
      <c r="R420" s="474">
        <v>0</v>
      </c>
      <c r="S420" s="263">
        <f t="shared" ref="S420" si="4038">IFERROR($D420*T420,0)</f>
        <v>0</v>
      </c>
      <c r="T420" s="474">
        <v>0</v>
      </c>
      <c r="U420" s="263">
        <f t="shared" ref="U420" si="4039">IFERROR($D420*V420,0)</f>
        <v>0</v>
      </c>
      <c r="V420" s="474">
        <v>0</v>
      </c>
      <c r="W420" s="263">
        <f t="shared" ref="W420" si="4040">IFERROR($D420*X420,0)</f>
        <v>0</v>
      </c>
      <c r="X420" s="474">
        <v>0</v>
      </c>
      <c r="Y420" s="263">
        <f t="shared" ref="Y420" si="4041">IFERROR($D420*Z420,0)</f>
        <v>0</v>
      </c>
      <c r="Z420" s="474">
        <v>0</v>
      </c>
      <c r="AA420" s="263">
        <f t="shared" ref="AA420" si="4042">IFERROR($D420*AB420,0)</f>
        <v>0</v>
      </c>
      <c r="AB420" s="474"/>
      <c r="AC420" s="263">
        <f t="shared" ref="AC420" si="4043">IFERROR($D420*AD420,0)</f>
        <v>0</v>
      </c>
      <c r="AD420" s="474"/>
      <c r="AE420" s="263">
        <f t="shared" ref="AE420" si="4044">IFERROR($D420*AF420,0)</f>
        <v>0</v>
      </c>
      <c r="AF420" s="474"/>
      <c r="AG420" s="263">
        <f t="shared" ref="AG420" si="4045">IFERROR($D420*AH420,0)</f>
        <v>0</v>
      </c>
      <c r="AH420" s="474"/>
      <c r="AI420" s="263">
        <f t="shared" ref="AI420" si="4046">IFERROR($D420*AJ420,0)</f>
        <v>0</v>
      </c>
      <c r="AJ420" s="474">
        <v>0</v>
      </c>
      <c r="AK420" s="263">
        <f t="shared" ref="AK420" si="4047">IFERROR($D420*AL420,0)</f>
        <v>0</v>
      </c>
      <c r="AL420" s="474">
        <v>0</v>
      </c>
      <c r="AM420" s="263">
        <f t="shared" ref="AM420" si="4048">IFERROR($D420*AN420,0)</f>
        <v>0</v>
      </c>
      <c r="AN420" s="474">
        <v>0</v>
      </c>
      <c r="AO420" s="263">
        <f t="shared" ref="AO420" si="4049">IFERROR($D420*AP420,0)</f>
        <v>0</v>
      </c>
      <c r="AP420" s="474">
        <v>0</v>
      </c>
      <c r="AQ420" s="263">
        <f t="shared" ref="AQ420" si="4050">IFERROR($D420*AR420,0)</f>
        <v>0</v>
      </c>
      <c r="AR420" s="474">
        <v>0</v>
      </c>
      <c r="AS420" s="263">
        <f t="shared" ref="AS420" si="4051">IFERROR($D420*AT420,0)</f>
        <v>0</v>
      </c>
      <c r="AT420" s="474">
        <v>0</v>
      </c>
      <c r="AU420" s="263">
        <f t="shared" ref="AU420" si="4052">IFERROR($D420*AV420,0)</f>
        <v>0</v>
      </c>
      <c r="AV420" s="474">
        <v>0</v>
      </c>
      <c r="AW420" s="263">
        <f t="shared" ref="AW420" si="4053">IFERROR($D420*AX420,0)</f>
        <v>0</v>
      </c>
      <c r="AX420" s="474">
        <v>0</v>
      </c>
      <c r="AY420" s="263">
        <f t="shared" ref="AY420" si="4054">IFERROR($D420*AZ420,0)</f>
        <v>0</v>
      </c>
      <c r="AZ420" s="474">
        <v>0</v>
      </c>
      <c r="BA420" s="263">
        <f t="shared" ref="BA420" si="4055">IFERROR($D420*BB420,0)</f>
        <v>0</v>
      </c>
      <c r="BB420" s="474">
        <v>0</v>
      </c>
      <c r="BC420" s="263">
        <f t="shared" ref="BC420" si="4056">IFERROR($D420*BD420,0)</f>
        <v>0</v>
      </c>
      <c r="BD420" s="474">
        <v>0</v>
      </c>
      <c r="BE420" s="263">
        <f t="shared" ref="BE420" si="4057">IFERROR($D420*BF420,0)</f>
        <v>0</v>
      </c>
      <c r="BF420" s="474">
        <v>0</v>
      </c>
      <c r="BG420" s="263">
        <f t="shared" ref="BG420" si="4058">IFERROR($D420*BH420,0)</f>
        <v>0</v>
      </c>
      <c r="BH420" s="474">
        <v>0</v>
      </c>
      <c r="BI420" s="263">
        <f t="shared" ref="BI420" si="4059">IFERROR($D420*BJ420,0)</f>
        <v>0</v>
      </c>
      <c r="BJ420" s="474">
        <v>0</v>
      </c>
      <c r="BK420" s="263">
        <f t="shared" ref="BK420" si="4060">IFERROR($D420*BL420,0)</f>
        <v>0</v>
      </c>
      <c r="BL420" s="474">
        <v>0</v>
      </c>
      <c r="BM420" s="263">
        <f t="shared" ref="BM420" si="4061">IFERROR($D420*BN420,0)</f>
        <v>0</v>
      </c>
      <c r="BN420" s="474">
        <v>0</v>
      </c>
      <c r="BO420" s="263">
        <f t="shared" ref="BO420" si="4062">IFERROR($D420*BP420,0)</f>
        <v>0</v>
      </c>
      <c r="BP420" s="474">
        <v>0</v>
      </c>
      <c r="BQ420" s="476">
        <f t="shared" ref="BQ420" si="4063">SUM(BN420,BL420,BJ420,BH420,BF420,BD420,BB420,AZ420,AX420,AV420,AT420,AR420,AP420,AN420,AL420,AJ420,AH420,AF420,AD420,AB420,Z420,X420,V420,T420,R420,P420,N420,L420,J420,H420,BP420)</f>
        <v>0</v>
      </c>
      <c r="BR420" s="295">
        <f t="shared" si="3830"/>
        <v>0</v>
      </c>
    </row>
    <row r="421" spans="2:70" ht="18" hidden="1" customHeight="1" outlineLevel="2" thickTop="1" thickBot="1">
      <c r="B421" s="208" t="s">
        <v>839</v>
      </c>
      <c r="C421" s="260" t="str">
        <f>IF(VLOOKUP(B421,'Orçamento Detalhado'!$A$11:$I$529,4,)="","",(VLOOKUP(B421,'Orçamento Detalhado'!$A$11:$I$529,4,)))</f>
        <v/>
      </c>
      <c r="D421" s="261" t="str">
        <f>IF(B421="","",VLOOKUP($B421,'Orçamento Detalhado'!$A$11:$J$529,10,))</f>
        <v/>
      </c>
      <c r="E421" s="262">
        <f t="shared" si="3863"/>
        <v>0</v>
      </c>
      <c r="F421" s="478">
        <v>417</v>
      </c>
      <c r="G421" s="263">
        <f t="shared" si="3913"/>
        <v>0</v>
      </c>
      <c r="H421" s="264"/>
      <c r="I421" s="263">
        <f t="shared" si="4001"/>
        <v>0</v>
      </c>
      <c r="J421" s="474"/>
      <c r="K421" s="263">
        <f t="shared" si="4002"/>
        <v>0</v>
      </c>
      <c r="L421" s="474">
        <v>0</v>
      </c>
      <c r="M421" s="263">
        <f t="shared" si="4003"/>
        <v>0</v>
      </c>
      <c r="N421" s="474">
        <v>0</v>
      </c>
      <c r="O421" s="263">
        <f t="shared" si="4004"/>
        <v>0</v>
      </c>
      <c r="P421" s="474">
        <v>0</v>
      </c>
      <c r="Q421" s="263">
        <f t="shared" si="4005"/>
        <v>0</v>
      </c>
      <c r="R421" s="474">
        <v>0</v>
      </c>
      <c r="S421" s="263">
        <f t="shared" si="4006"/>
        <v>0</v>
      </c>
      <c r="T421" s="474">
        <v>0</v>
      </c>
      <c r="U421" s="263">
        <f t="shared" si="4007"/>
        <v>0</v>
      </c>
      <c r="V421" s="474">
        <v>0</v>
      </c>
      <c r="W421" s="263">
        <f t="shared" si="4008"/>
        <v>0</v>
      </c>
      <c r="X421" s="474">
        <v>0</v>
      </c>
      <c r="Y421" s="263">
        <f t="shared" si="4009"/>
        <v>0</v>
      </c>
      <c r="Z421" s="474">
        <v>0</v>
      </c>
      <c r="AA421" s="263">
        <f t="shared" si="4010"/>
        <v>0</v>
      </c>
      <c r="AB421" s="474"/>
      <c r="AC421" s="263">
        <f t="shared" si="4011"/>
        <v>0</v>
      </c>
      <c r="AD421" s="474"/>
      <c r="AE421" s="263">
        <f t="shared" si="4012"/>
        <v>0</v>
      </c>
      <c r="AF421" s="474"/>
      <c r="AG421" s="263">
        <f t="shared" si="4013"/>
        <v>0</v>
      </c>
      <c r="AH421" s="474"/>
      <c r="AI421" s="263">
        <f t="shared" si="4014"/>
        <v>0</v>
      </c>
      <c r="AJ421" s="474">
        <v>0</v>
      </c>
      <c r="AK421" s="263">
        <f t="shared" si="4015"/>
        <v>0</v>
      </c>
      <c r="AL421" s="474">
        <v>0</v>
      </c>
      <c r="AM421" s="263">
        <f t="shared" si="4016"/>
        <v>0</v>
      </c>
      <c r="AN421" s="474">
        <v>0</v>
      </c>
      <c r="AO421" s="263">
        <f t="shared" si="4017"/>
        <v>0</v>
      </c>
      <c r="AP421" s="474">
        <v>0</v>
      </c>
      <c r="AQ421" s="263">
        <f t="shared" si="4018"/>
        <v>0</v>
      </c>
      <c r="AR421" s="474">
        <v>0</v>
      </c>
      <c r="AS421" s="263">
        <f t="shared" si="4019"/>
        <v>0</v>
      </c>
      <c r="AT421" s="474">
        <v>0</v>
      </c>
      <c r="AU421" s="263">
        <f t="shared" si="4020"/>
        <v>0</v>
      </c>
      <c r="AV421" s="474">
        <v>0</v>
      </c>
      <c r="AW421" s="263">
        <f t="shared" si="4021"/>
        <v>0</v>
      </c>
      <c r="AX421" s="474">
        <v>0</v>
      </c>
      <c r="AY421" s="263">
        <f t="shared" si="4022"/>
        <v>0</v>
      </c>
      <c r="AZ421" s="474">
        <v>0</v>
      </c>
      <c r="BA421" s="263">
        <f t="shared" si="4023"/>
        <v>0</v>
      </c>
      <c r="BB421" s="474">
        <v>0</v>
      </c>
      <c r="BC421" s="263">
        <f t="shared" si="4024"/>
        <v>0</v>
      </c>
      <c r="BD421" s="474">
        <v>0</v>
      </c>
      <c r="BE421" s="263">
        <f t="shared" si="4025"/>
        <v>0</v>
      </c>
      <c r="BF421" s="474">
        <v>0</v>
      </c>
      <c r="BG421" s="263">
        <f t="shared" si="4026"/>
        <v>0</v>
      </c>
      <c r="BH421" s="474">
        <v>0</v>
      </c>
      <c r="BI421" s="263">
        <f t="shared" si="4027"/>
        <v>0</v>
      </c>
      <c r="BJ421" s="474">
        <v>0</v>
      </c>
      <c r="BK421" s="263">
        <f t="shared" si="4028"/>
        <v>0</v>
      </c>
      <c r="BL421" s="474">
        <v>0</v>
      </c>
      <c r="BM421" s="263">
        <f t="shared" si="4029"/>
        <v>0</v>
      </c>
      <c r="BN421" s="474">
        <v>0</v>
      </c>
      <c r="BO421" s="263">
        <f t="shared" si="4030"/>
        <v>0</v>
      </c>
      <c r="BP421" s="474">
        <v>0</v>
      </c>
      <c r="BQ421" s="476">
        <f t="shared" si="4031"/>
        <v>0</v>
      </c>
      <c r="BR421" s="295">
        <f t="shared" si="3830"/>
        <v>0</v>
      </c>
    </row>
    <row r="422" spans="2:70" ht="18" hidden="1" customHeight="1" outlineLevel="2" thickTop="1" thickBot="1">
      <c r="B422" s="208" t="s">
        <v>840</v>
      </c>
      <c r="C422" s="260" t="str">
        <f>IF(VLOOKUP(B422,'Orçamento Detalhado'!$A$11:$I$529,4,)="","",(VLOOKUP(B422,'Orçamento Detalhado'!$A$11:$I$529,4,)))</f>
        <v/>
      </c>
      <c r="D422" s="261" t="str">
        <f>IF(B422="","",VLOOKUP($B422,'Orçamento Detalhado'!$A$11:$J$529,10,))</f>
        <v/>
      </c>
      <c r="E422" s="262">
        <f t="shared" ref="E422" si="4064">IFERROR(D422/$D$524,0)</f>
        <v>0</v>
      </c>
      <c r="F422" s="478">
        <v>418</v>
      </c>
      <c r="G422" s="263">
        <f t="shared" ref="G422" si="4065">IFERROR($D422*H422,0)</f>
        <v>0</v>
      </c>
      <c r="H422" s="264"/>
      <c r="I422" s="263">
        <f t="shared" ref="I422" si="4066">IFERROR($D422*J422,0)</f>
        <v>0</v>
      </c>
      <c r="J422" s="474"/>
      <c r="K422" s="263">
        <f t="shared" ref="K422" si="4067">IFERROR($D422*L422,0)</f>
        <v>0</v>
      </c>
      <c r="L422" s="474">
        <v>0</v>
      </c>
      <c r="M422" s="263">
        <f t="shared" ref="M422" si="4068">IFERROR($D422*N422,0)</f>
        <v>0</v>
      </c>
      <c r="N422" s="474">
        <v>0</v>
      </c>
      <c r="O422" s="263">
        <f t="shared" ref="O422" si="4069">IFERROR($D422*P422,0)</f>
        <v>0</v>
      </c>
      <c r="P422" s="474">
        <v>0</v>
      </c>
      <c r="Q422" s="263">
        <f t="shared" ref="Q422" si="4070">IFERROR($D422*R422,0)</f>
        <v>0</v>
      </c>
      <c r="R422" s="474">
        <v>0</v>
      </c>
      <c r="S422" s="263">
        <f t="shared" ref="S422" si="4071">IFERROR($D422*T422,0)</f>
        <v>0</v>
      </c>
      <c r="T422" s="474">
        <v>0</v>
      </c>
      <c r="U422" s="263">
        <f t="shared" ref="U422" si="4072">IFERROR($D422*V422,0)</f>
        <v>0</v>
      </c>
      <c r="V422" s="474">
        <v>0</v>
      </c>
      <c r="W422" s="263">
        <f t="shared" ref="W422" si="4073">IFERROR($D422*X422,0)</f>
        <v>0</v>
      </c>
      <c r="X422" s="474">
        <v>0</v>
      </c>
      <c r="Y422" s="263">
        <f t="shared" ref="Y422" si="4074">IFERROR($D422*Z422,0)</f>
        <v>0</v>
      </c>
      <c r="Z422" s="474">
        <v>0</v>
      </c>
      <c r="AA422" s="263">
        <f t="shared" ref="AA422" si="4075">IFERROR($D422*AB422,0)</f>
        <v>0</v>
      </c>
      <c r="AB422" s="474"/>
      <c r="AC422" s="263">
        <f t="shared" ref="AC422" si="4076">IFERROR($D422*AD422,0)</f>
        <v>0</v>
      </c>
      <c r="AD422" s="474"/>
      <c r="AE422" s="263">
        <f t="shared" ref="AE422" si="4077">IFERROR($D422*AF422,0)</f>
        <v>0</v>
      </c>
      <c r="AF422" s="474"/>
      <c r="AG422" s="263">
        <f t="shared" ref="AG422" si="4078">IFERROR($D422*AH422,0)</f>
        <v>0</v>
      </c>
      <c r="AH422" s="474"/>
      <c r="AI422" s="263">
        <f t="shared" ref="AI422" si="4079">IFERROR($D422*AJ422,0)</f>
        <v>0</v>
      </c>
      <c r="AJ422" s="474">
        <v>0</v>
      </c>
      <c r="AK422" s="263">
        <f t="shared" ref="AK422" si="4080">IFERROR($D422*AL422,0)</f>
        <v>0</v>
      </c>
      <c r="AL422" s="474">
        <v>0</v>
      </c>
      <c r="AM422" s="263">
        <f t="shared" ref="AM422" si="4081">IFERROR($D422*AN422,0)</f>
        <v>0</v>
      </c>
      <c r="AN422" s="474">
        <v>0</v>
      </c>
      <c r="AO422" s="263">
        <f t="shared" ref="AO422" si="4082">IFERROR($D422*AP422,0)</f>
        <v>0</v>
      </c>
      <c r="AP422" s="474">
        <v>0</v>
      </c>
      <c r="AQ422" s="263">
        <f t="shared" ref="AQ422" si="4083">IFERROR($D422*AR422,0)</f>
        <v>0</v>
      </c>
      <c r="AR422" s="474">
        <v>0</v>
      </c>
      <c r="AS422" s="263">
        <f t="shared" ref="AS422" si="4084">IFERROR($D422*AT422,0)</f>
        <v>0</v>
      </c>
      <c r="AT422" s="474">
        <v>0</v>
      </c>
      <c r="AU422" s="263">
        <f t="shared" ref="AU422" si="4085">IFERROR($D422*AV422,0)</f>
        <v>0</v>
      </c>
      <c r="AV422" s="474">
        <v>0</v>
      </c>
      <c r="AW422" s="263">
        <f t="shared" ref="AW422" si="4086">IFERROR($D422*AX422,0)</f>
        <v>0</v>
      </c>
      <c r="AX422" s="474">
        <v>0</v>
      </c>
      <c r="AY422" s="263">
        <f t="shared" ref="AY422" si="4087">IFERROR($D422*AZ422,0)</f>
        <v>0</v>
      </c>
      <c r="AZ422" s="474">
        <v>0</v>
      </c>
      <c r="BA422" s="263">
        <f t="shared" ref="BA422" si="4088">IFERROR($D422*BB422,0)</f>
        <v>0</v>
      </c>
      <c r="BB422" s="474">
        <v>0</v>
      </c>
      <c r="BC422" s="263">
        <f t="shared" ref="BC422" si="4089">IFERROR($D422*BD422,0)</f>
        <v>0</v>
      </c>
      <c r="BD422" s="474">
        <v>0</v>
      </c>
      <c r="BE422" s="263">
        <f t="shared" ref="BE422" si="4090">IFERROR($D422*BF422,0)</f>
        <v>0</v>
      </c>
      <c r="BF422" s="474">
        <v>0</v>
      </c>
      <c r="BG422" s="263">
        <f t="shared" ref="BG422" si="4091">IFERROR($D422*BH422,0)</f>
        <v>0</v>
      </c>
      <c r="BH422" s="474">
        <v>0</v>
      </c>
      <c r="BI422" s="263">
        <f t="shared" ref="BI422" si="4092">IFERROR($D422*BJ422,0)</f>
        <v>0</v>
      </c>
      <c r="BJ422" s="474">
        <v>0</v>
      </c>
      <c r="BK422" s="263">
        <f t="shared" ref="BK422" si="4093">IFERROR($D422*BL422,0)</f>
        <v>0</v>
      </c>
      <c r="BL422" s="474">
        <v>0</v>
      </c>
      <c r="BM422" s="263">
        <f t="shared" ref="BM422" si="4094">IFERROR($D422*BN422,0)</f>
        <v>0</v>
      </c>
      <c r="BN422" s="474">
        <v>0</v>
      </c>
      <c r="BO422" s="263">
        <f t="shared" ref="BO422" si="4095">IFERROR($D422*BP422,0)</f>
        <v>0</v>
      </c>
      <c r="BP422" s="474">
        <v>0</v>
      </c>
      <c r="BQ422" s="476">
        <f t="shared" ref="BQ422" si="4096">SUM(BN422,BL422,BJ422,BH422,BF422,BD422,BB422,AZ422,AX422,AV422,AT422,AR422,AP422,AN422,AL422,AJ422,AH422,AF422,AD422,AB422,Z422,X422,V422,T422,R422,P422,N422,L422,J422,H422,BP422)</f>
        <v>0</v>
      </c>
      <c r="BR422" s="295">
        <f t="shared" si="3830"/>
        <v>0</v>
      </c>
    </row>
    <row r="423" spans="2:70" ht="18" hidden="1" customHeight="1" outlineLevel="1" thickTop="1" thickBot="1">
      <c r="B423" s="246" t="s">
        <v>139</v>
      </c>
      <c r="C423" s="266" t="str">
        <f>IF(B423="","",VLOOKUP(B423,'Orçamento Detalhado'!$A$11:$I$529,4,))</f>
        <v>ENERGIA E ILUMINAÇÃO</v>
      </c>
      <c r="D423" s="249">
        <f>SUM(D424:D433)</f>
        <v>0</v>
      </c>
      <c r="E423" s="250">
        <f t="shared" ref="E423:E442" si="4097">IFERROR(D423/$D$524,0)</f>
        <v>0</v>
      </c>
      <c r="F423" s="478">
        <v>419</v>
      </c>
      <c r="G423" s="251">
        <f>SUM(G424:G433)</f>
        <v>0</v>
      </c>
      <c r="H423" s="252">
        <f t="shared" ref="H423" si="4098">IFERROR(G423/$D423,0)</f>
        <v>0</v>
      </c>
      <c r="I423" s="251">
        <f>SUM(I424:I433)</f>
        <v>0</v>
      </c>
      <c r="J423" s="473">
        <f t="shared" ref="J423" si="4099">IFERROR(I423/$D423,0)</f>
        <v>0</v>
      </c>
      <c r="K423" s="251">
        <f t="shared" ref="K423" si="4100">SUM(K424:K433)</f>
        <v>0</v>
      </c>
      <c r="L423" s="473">
        <f t="shared" ref="L423" si="4101">IFERROR(K423/$D423,0)</f>
        <v>0</v>
      </c>
      <c r="M423" s="251">
        <f t="shared" ref="M423" si="4102">SUM(M424:M433)</f>
        <v>0</v>
      </c>
      <c r="N423" s="473">
        <f t="shared" ref="N423" si="4103">IFERROR(M423/$D423,0)</f>
        <v>0</v>
      </c>
      <c r="O423" s="251">
        <f t="shared" ref="O423" si="4104">SUM(O424:O433)</f>
        <v>0</v>
      </c>
      <c r="P423" s="473">
        <f t="shared" ref="P423" si="4105">IFERROR(O423/$D423,0)</f>
        <v>0</v>
      </c>
      <c r="Q423" s="251">
        <f t="shared" ref="Q423" si="4106">SUM(Q424:Q433)</f>
        <v>0</v>
      </c>
      <c r="R423" s="473">
        <f t="shared" ref="R423" si="4107">IFERROR(Q423/$D423,0)</f>
        <v>0</v>
      </c>
      <c r="S423" s="251">
        <f t="shared" ref="S423" si="4108">SUM(S424:S433)</f>
        <v>0</v>
      </c>
      <c r="T423" s="473">
        <f t="shared" ref="T423" si="4109">IFERROR(S423/$D423,0)</f>
        <v>0</v>
      </c>
      <c r="U423" s="251">
        <f t="shared" ref="U423" si="4110">SUM(U424:U433)</f>
        <v>0</v>
      </c>
      <c r="V423" s="473">
        <f t="shared" ref="V423" si="4111">IFERROR(U423/$D423,0)</f>
        <v>0</v>
      </c>
      <c r="W423" s="251">
        <f t="shared" ref="W423" si="4112">SUM(W424:W433)</f>
        <v>0</v>
      </c>
      <c r="X423" s="473">
        <f t="shared" ref="X423" si="4113">IFERROR(W423/$D423,0)</f>
        <v>0</v>
      </c>
      <c r="Y423" s="251">
        <f t="shared" ref="Y423" si="4114">SUM(Y424:Y433)</f>
        <v>0</v>
      </c>
      <c r="Z423" s="473">
        <f t="shared" ref="Z423" si="4115">IFERROR(Y423/$D423,0)</f>
        <v>0</v>
      </c>
      <c r="AA423" s="251">
        <f t="shared" ref="AA423" si="4116">SUM(AA424:AA433)</f>
        <v>0</v>
      </c>
      <c r="AB423" s="473">
        <f t="shared" ref="AB423" si="4117">IFERROR(AA423/$D423,0)</f>
        <v>0</v>
      </c>
      <c r="AC423" s="251">
        <f t="shared" ref="AC423" si="4118">SUM(AC424:AC433)</f>
        <v>0</v>
      </c>
      <c r="AD423" s="473">
        <f t="shared" ref="AD423" si="4119">IFERROR(AC423/$D423,0)</f>
        <v>0</v>
      </c>
      <c r="AE423" s="251">
        <f t="shared" ref="AE423" si="4120">SUM(AE424:AE433)</f>
        <v>0</v>
      </c>
      <c r="AF423" s="473">
        <f t="shared" ref="AF423" si="4121">IFERROR(AE423/$D423,0)</f>
        <v>0</v>
      </c>
      <c r="AG423" s="251">
        <f t="shared" ref="AG423" si="4122">SUM(AG424:AG433)</f>
        <v>0</v>
      </c>
      <c r="AH423" s="473">
        <f t="shared" ref="AH423" si="4123">IFERROR(AG423/$D423,0)</f>
        <v>0</v>
      </c>
      <c r="AI423" s="251">
        <f t="shared" ref="AI423" si="4124">SUM(AI424:AI433)</f>
        <v>0</v>
      </c>
      <c r="AJ423" s="473">
        <f t="shared" ref="AJ423" si="4125">IFERROR(AI423/$D423,0)</f>
        <v>0</v>
      </c>
      <c r="AK423" s="251">
        <f t="shared" ref="AK423" si="4126">SUM(AK424:AK433)</f>
        <v>0</v>
      </c>
      <c r="AL423" s="473">
        <f t="shared" ref="AL423" si="4127">IFERROR(AK423/$D423,0)</f>
        <v>0</v>
      </c>
      <c r="AM423" s="251">
        <f t="shared" ref="AM423" si="4128">SUM(AM424:AM433)</f>
        <v>0</v>
      </c>
      <c r="AN423" s="473">
        <f t="shared" ref="AN423" si="4129">IFERROR(AM423/$D423,0)</f>
        <v>0</v>
      </c>
      <c r="AO423" s="251">
        <f t="shared" ref="AO423" si="4130">SUM(AO424:AO433)</f>
        <v>0</v>
      </c>
      <c r="AP423" s="473">
        <f t="shared" ref="AP423" si="4131">IFERROR(AO423/$D423,0)</f>
        <v>0</v>
      </c>
      <c r="AQ423" s="251">
        <f t="shared" ref="AQ423" si="4132">SUM(AQ424:AQ433)</f>
        <v>0</v>
      </c>
      <c r="AR423" s="473">
        <f t="shared" ref="AR423" si="4133">IFERROR(AQ423/$D423,0)</f>
        <v>0</v>
      </c>
      <c r="AS423" s="251">
        <f t="shared" ref="AS423" si="4134">SUM(AS424:AS433)</f>
        <v>0</v>
      </c>
      <c r="AT423" s="473">
        <f t="shared" ref="AT423" si="4135">IFERROR(AS423/$D423,0)</f>
        <v>0</v>
      </c>
      <c r="AU423" s="251">
        <f t="shared" ref="AU423" si="4136">SUM(AU424:AU433)</f>
        <v>0</v>
      </c>
      <c r="AV423" s="473">
        <f t="shared" ref="AV423" si="4137">IFERROR(AU423/$D423,0)</f>
        <v>0</v>
      </c>
      <c r="AW423" s="251">
        <f t="shared" ref="AW423" si="4138">SUM(AW424:AW433)</f>
        <v>0</v>
      </c>
      <c r="AX423" s="473">
        <f t="shared" ref="AX423" si="4139">IFERROR(AW423/$D423,0)</f>
        <v>0</v>
      </c>
      <c r="AY423" s="251">
        <f t="shared" ref="AY423" si="4140">SUM(AY424:AY433)</f>
        <v>0</v>
      </c>
      <c r="AZ423" s="473">
        <f t="shared" ref="AZ423" si="4141">IFERROR(AY423/$D423,0)</f>
        <v>0</v>
      </c>
      <c r="BA423" s="251">
        <f t="shared" ref="BA423" si="4142">SUM(BA424:BA433)</f>
        <v>0</v>
      </c>
      <c r="BB423" s="473">
        <f t="shared" ref="BB423" si="4143">IFERROR(BA423/$D423,0)</f>
        <v>0</v>
      </c>
      <c r="BC423" s="251">
        <f t="shared" ref="BC423" si="4144">SUM(BC424:BC433)</f>
        <v>0</v>
      </c>
      <c r="BD423" s="473">
        <f t="shared" ref="BD423" si="4145">IFERROR(BC423/$D423,0)</f>
        <v>0</v>
      </c>
      <c r="BE423" s="251">
        <f t="shared" ref="BE423" si="4146">SUM(BE424:BE433)</f>
        <v>0</v>
      </c>
      <c r="BF423" s="473">
        <f t="shared" ref="BF423" si="4147">IFERROR(BE423/$D423,0)</f>
        <v>0</v>
      </c>
      <c r="BG423" s="251">
        <f t="shared" ref="BG423" si="4148">SUM(BG424:BG433)</f>
        <v>0</v>
      </c>
      <c r="BH423" s="473">
        <f t="shared" ref="BH423" si="4149">IFERROR(BG423/$D423,0)</f>
        <v>0</v>
      </c>
      <c r="BI423" s="251">
        <f>SUM(BI424:BI433)</f>
        <v>0</v>
      </c>
      <c r="BJ423" s="473">
        <f t="shared" ref="BJ423" si="4150">IFERROR(BI423/$D423,0)</f>
        <v>0</v>
      </c>
      <c r="BK423" s="251">
        <f t="shared" ref="BK423" si="4151">SUM(BK424:BK433)</f>
        <v>0</v>
      </c>
      <c r="BL423" s="473">
        <f t="shared" ref="BL423" si="4152">IFERROR(BK423/$D423,0)</f>
        <v>0</v>
      </c>
      <c r="BM423" s="251">
        <f t="shared" ref="BM423" si="4153">SUM(BM424:BM433)</f>
        <v>0</v>
      </c>
      <c r="BN423" s="473">
        <f t="shared" ref="BN423" si="4154">IFERROR(BM423/$D423,0)</f>
        <v>0</v>
      </c>
      <c r="BO423" s="251">
        <f>SUM(BO424:BO433)</f>
        <v>0</v>
      </c>
      <c r="BP423" s="473">
        <f t="shared" ref="BP423" si="4155">IFERROR(BO423/$D423,0)</f>
        <v>0</v>
      </c>
      <c r="BQ423" s="476">
        <f t="shared" si="3130"/>
        <v>0</v>
      </c>
      <c r="BR423" s="295">
        <f t="shared" si="3830"/>
        <v>0</v>
      </c>
    </row>
    <row r="424" spans="2:70" ht="18" hidden="1" customHeight="1" outlineLevel="2" thickTop="1" thickBot="1">
      <c r="B424" s="208" t="s">
        <v>842</v>
      </c>
      <c r="C424" s="260" t="str">
        <f>IF(VLOOKUP(B424,'Orçamento Detalhado'!$A$11:$I$529,4,)="","",(VLOOKUP(B424,'Orçamento Detalhado'!$A$11:$I$529,4,)))</f>
        <v>Postes particulares</v>
      </c>
      <c r="D424" s="261" t="str">
        <f>IF(B424="","",VLOOKUP($B424,'Orçamento Detalhado'!$A$11:$J$529,10,))</f>
        <v/>
      </c>
      <c r="E424" s="262">
        <f t="shared" si="4097"/>
        <v>0</v>
      </c>
      <c r="F424" s="478">
        <v>420</v>
      </c>
      <c r="G424" s="263">
        <f t="shared" si="3913"/>
        <v>0</v>
      </c>
      <c r="H424" s="264"/>
      <c r="I424" s="263">
        <f t="shared" ref="I424:I426" si="4156">IFERROR($D424*J424,0)</f>
        <v>0</v>
      </c>
      <c r="J424" s="474"/>
      <c r="K424" s="263">
        <f t="shared" ref="K424:K426" si="4157">IFERROR($D424*L424,0)</f>
        <v>0</v>
      </c>
      <c r="L424" s="474">
        <v>0</v>
      </c>
      <c r="M424" s="263">
        <f t="shared" ref="M424:M426" si="4158">IFERROR($D424*N424,0)</f>
        <v>0</v>
      </c>
      <c r="N424" s="474">
        <v>0</v>
      </c>
      <c r="O424" s="263">
        <f t="shared" ref="O424:O426" si="4159">IFERROR($D424*P424,0)</f>
        <v>0</v>
      </c>
      <c r="P424" s="474">
        <v>0</v>
      </c>
      <c r="Q424" s="263">
        <f t="shared" ref="Q424:Q426" si="4160">IFERROR($D424*R424,0)</f>
        <v>0</v>
      </c>
      <c r="R424" s="474">
        <v>0</v>
      </c>
      <c r="S424" s="263">
        <f t="shared" ref="S424:S426" si="4161">IFERROR($D424*T424,0)</f>
        <v>0</v>
      </c>
      <c r="T424" s="474">
        <v>0</v>
      </c>
      <c r="U424" s="263">
        <f t="shared" ref="U424:U426" si="4162">IFERROR($D424*V424,0)</f>
        <v>0</v>
      </c>
      <c r="V424" s="474">
        <v>0</v>
      </c>
      <c r="W424" s="263">
        <f t="shared" ref="W424:W426" si="4163">IFERROR($D424*X424,0)</f>
        <v>0</v>
      </c>
      <c r="X424" s="474">
        <v>0</v>
      </c>
      <c r="Y424" s="263">
        <f t="shared" ref="Y424:Y426" si="4164">IFERROR($D424*Z424,0)</f>
        <v>0</v>
      </c>
      <c r="Z424" s="474">
        <v>0</v>
      </c>
      <c r="AA424" s="263">
        <f t="shared" ref="AA424:AA426" si="4165">IFERROR($D424*AB424,0)</f>
        <v>0</v>
      </c>
      <c r="AB424" s="474"/>
      <c r="AC424" s="263">
        <f t="shared" ref="AC424:AC426" si="4166">IFERROR($D424*AD424,0)</f>
        <v>0</v>
      </c>
      <c r="AD424" s="474"/>
      <c r="AE424" s="263">
        <f t="shared" ref="AE424:AE426" si="4167">IFERROR($D424*AF424,0)</f>
        <v>0</v>
      </c>
      <c r="AF424" s="474"/>
      <c r="AG424" s="263">
        <f t="shared" ref="AG424:AG426" si="4168">IFERROR($D424*AH424,0)</f>
        <v>0</v>
      </c>
      <c r="AH424" s="474"/>
      <c r="AI424" s="263">
        <f t="shared" ref="AI424:AI426" si="4169">IFERROR($D424*AJ424,0)</f>
        <v>0</v>
      </c>
      <c r="AJ424" s="474">
        <v>0</v>
      </c>
      <c r="AK424" s="263">
        <f t="shared" ref="AK424:AK426" si="4170">IFERROR($D424*AL424,0)</f>
        <v>0</v>
      </c>
      <c r="AL424" s="474">
        <v>0</v>
      </c>
      <c r="AM424" s="263">
        <f t="shared" ref="AM424:AM426" si="4171">IFERROR($D424*AN424,0)</f>
        <v>0</v>
      </c>
      <c r="AN424" s="474">
        <v>0</v>
      </c>
      <c r="AO424" s="263">
        <f t="shared" ref="AO424:AO426" si="4172">IFERROR($D424*AP424,0)</f>
        <v>0</v>
      </c>
      <c r="AP424" s="474">
        <v>0</v>
      </c>
      <c r="AQ424" s="263">
        <f t="shared" ref="AQ424:AQ426" si="4173">IFERROR($D424*AR424,0)</f>
        <v>0</v>
      </c>
      <c r="AR424" s="474">
        <v>0</v>
      </c>
      <c r="AS424" s="263">
        <f t="shared" ref="AS424:AS426" si="4174">IFERROR($D424*AT424,0)</f>
        <v>0</v>
      </c>
      <c r="AT424" s="474">
        <v>0</v>
      </c>
      <c r="AU424" s="263">
        <f t="shared" ref="AU424:AU426" si="4175">IFERROR($D424*AV424,0)</f>
        <v>0</v>
      </c>
      <c r="AV424" s="474">
        <v>0</v>
      </c>
      <c r="AW424" s="263">
        <f t="shared" ref="AW424:AW426" si="4176">IFERROR($D424*AX424,0)</f>
        <v>0</v>
      </c>
      <c r="AX424" s="474">
        <v>0</v>
      </c>
      <c r="AY424" s="263">
        <f t="shared" ref="AY424:AY426" si="4177">IFERROR($D424*AZ424,0)</f>
        <v>0</v>
      </c>
      <c r="AZ424" s="474">
        <v>0</v>
      </c>
      <c r="BA424" s="263">
        <f t="shared" ref="BA424:BA426" si="4178">IFERROR($D424*BB424,0)</f>
        <v>0</v>
      </c>
      <c r="BB424" s="474">
        <v>0</v>
      </c>
      <c r="BC424" s="263">
        <f t="shared" ref="BC424:BC426" si="4179">IFERROR($D424*BD424,0)</f>
        <v>0</v>
      </c>
      <c r="BD424" s="474">
        <v>0</v>
      </c>
      <c r="BE424" s="263">
        <f t="shared" ref="BE424:BE426" si="4180">IFERROR($D424*BF424,0)</f>
        <v>0</v>
      </c>
      <c r="BF424" s="474">
        <v>0</v>
      </c>
      <c r="BG424" s="263">
        <f t="shared" ref="BG424:BG426" si="4181">IFERROR($D424*BH424,0)</f>
        <v>0</v>
      </c>
      <c r="BH424" s="474">
        <v>0</v>
      </c>
      <c r="BI424" s="263">
        <f t="shared" ref="BI424:BI426" si="4182">IFERROR($D424*BJ424,0)</f>
        <v>0</v>
      </c>
      <c r="BJ424" s="474">
        <v>0</v>
      </c>
      <c r="BK424" s="263">
        <f t="shared" ref="BK424:BK426" si="4183">IFERROR($D424*BL424,0)</f>
        <v>0</v>
      </c>
      <c r="BL424" s="474">
        <v>0</v>
      </c>
      <c r="BM424" s="263">
        <f t="shared" ref="BM424:BM426" si="4184">IFERROR($D424*BN424,0)</f>
        <v>0</v>
      </c>
      <c r="BN424" s="474">
        <v>0</v>
      </c>
      <c r="BO424" s="263">
        <f t="shared" ref="BO424:BO426" si="4185">IFERROR($D424*BP424,0)</f>
        <v>0</v>
      </c>
      <c r="BP424" s="474">
        <v>0</v>
      </c>
      <c r="BQ424" s="476">
        <f t="shared" si="3130"/>
        <v>0</v>
      </c>
      <c r="BR424" s="295">
        <f t="shared" si="3830"/>
        <v>0</v>
      </c>
    </row>
    <row r="425" spans="2:70" ht="18" hidden="1" customHeight="1" outlineLevel="2" thickTop="1" thickBot="1">
      <c r="B425" s="208" t="s">
        <v>844</v>
      </c>
      <c r="C425" s="260" t="str">
        <f>IF(VLOOKUP(B425,'Orçamento Detalhado'!$A$11:$I$529,4,)="","",(VLOOKUP(B425,'Orçamento Detalhado'!$A$11:$I$529,4,)))</f>
        <v>Rede interna de iluminação</v>
      </c>
      <c r="D425" s="261" t="str">
        <f>IF(B425="","",VLOOKUP($B425,'Orçamento Detalhado'!$A$11:$J$529,10,))</f>
        <v/>
      </c>
      <c r="E425" s="262">
        <f t="shared" si="4097"/>
        <v>0</v>
      </c>
      <c r="F425" s="478">
        <v>421</v>
      </c>
      <c r="G425" s="263">
        <f t="shared" si="3913"/>
        <v>0</v>
      </c>
      <c r="H425" s="264"/>
      <c r="I425" s="263">
        <f t="shared" si="4156"/>
        <v>0</v>
      </c>
      <c r="J425" s="474"/>
      <c r="K425" s="263">
        <f t="shared" si="4157"/>
        <v>0</v>
      </c>
      <c r="L425" s="474">
        <v>0</v>
      </c>
      <c r="M425" s="263">
        <f t="shared" si="4158"/>
        <v>0</v>
      </c>
      <c r="N425" s="474">
        <v>0</v>
      </c>
      <c r="O425" s="263">
        <f t="shared" si="4159"/>
        <v>0</v>
      </c>
      <c r="P425" s="474">
        <v>0</v>
      </c>
      <c r="Q425" s="263">
        <f t="shared" si="4160"/>
        <v>0</v>
      </c>
      <c r="R425" s="474">
        <v>0</v>
      </c>
      <c r="S425" s="263">
        <f t="shared" si="4161"/>
        <v>0</v>
      </c>
      <c r="T425" s="474">
        <v>0</v>
      </c>
      <c r="U425" s="263">
        <f t="shared" si="4162"/>
        <v>0</v>
      </c>
      <c r="V425" s="474">
        <v>0</v>
      </c>
      <c r="W425" s="263">
        <f t="shared" si="4163"/>
        <v>0</v>
      </c>
      <c r="X425" s="474">
        <v>0</v>
      </c>
      <c r="Y425" s="263">
        <f t="shared" si="4164"/>
        <v>0</v>
      </c>
      <c r="Z425" s="474">
        <v>0</v>
      </c>
      <c r="AA425" s="263">
        <f t="shared" si="4165"/>
        <v>0</v>
      </c>
      <c r="AB425" s="474"/>
      <c r="AC425" s="263">
        <f t="shared" si="4166"/>
        <v>0</v>
      </c>
      <c r="AD425" s="474"/>
      <c r="AE425" s="263">
        <f t="shared" si="4167"/>
        <v>0</v>
      </c>
      <c r="AF425" s="474"/>
      <c r="AG425" s="263">
        <f t="shared" si="4168"/>
        <v>0</v>
      </c>
      <c r="AH425" s="474"/>
      <c r="AI425" s="263">
        <f t="shared" si="4169"/>
        <v>0</v>
      </c>
      <c r="AJ425" s="474">
        <v>0</v>
      </c>
      <c r="AK425" s="263">
        <f t="shared" si="4170"/>
        <v>0</v>
      </c>
      <c r="AL425" s="474">
        <v>0</v>
      </c>
      <c r="AM425" s="263">
        <f t="shared" si="4171"/>
        <v>0</v>
      </c>
      <c r="AN425" s="474">
        <v>0</v>
      </c>
      <c r="AO425" s="263">
        <f t="shared" si="4172"/>
        <v>0</v>
      </c>
      <c r="AP425" s="474">
        <v>0</v>
      </c>
      <c r="AQ425" s="263">
        <f t="shared" si="4173"/>
        <v>0</v>
      </c>
      <c r="AR425" s="474">
        <v>0</v>
      </c>
      <c r="AS425" s="263">
        <f t="shared" si="4174"/>
        <v>0</v>
      </c>
      <c r="AT425" s="474">
        <v>0</v>
      </c>
      <c r="AU425" s="263">
        <f t="shared" si="4175"/>
        <v>0</v>
      </c>
      <c r="AV425" s="474">
        <v>0</v>
      </c>
      <c r="AW425" s="263">
        <f t="shared" si="4176"/>
        <v>0</v>
      </c>
      <c r="AX425" s="474">
        <v>0</v>
      </c>
      <c r="AY425" s="263">
        <f t="shared" si="4177"/>
        <v>0</v>
      </c>
      <c r="AZ425" s="474">
        <v>0</v>
      </c>
      <c r="BA425" s="263">
        <f t="shared" si="4178"/>
        <v>0</v>
      </c>
      <c r="BB425" s="474">
        <v>0</v>
      </c>
      <c r="BC425" s="263">
        <f t="shared" si="4179"/>
        <v>0</v>
      </c>
      <c r="BD425" s="474">
        <v>0</v>
      </c>
      <c r="BE425" s="263">
        <f t="shared" si="4180"/>
        <v>0</v>
      </c>
      <c r="BF425" s="474">
        <v>0</v>
      </c>
      <c r="BG425" s="263">
        <f t="shared" si="4181"/>
        <v>0</v>
      </c>
      <c r="BH425" s="474">
        <v>0</v>
      </c>
      <c r="BI425" s="263">
        <f t="shared" si="4182"/>
        <v>0</v>
      </c>
      <c r="BJ425" s="474">
        <v>0</v>
      </c>
      <c r="BK425" s="263">
        <f t="shared" si="4183"/>
        <v>0</v>
      </c>
      <c r="BL425" s="474">
        <v>0</v>
      </c>
      <c r="BM425" s="263">
        <f t="shared" si="4184"/>
        <v>0</v>
      </c>
      <c r="BN425" s="474">
        <v>0</v>
      </c>
      <c r="BO425" s="263">
        <f t="shared" si="4185"/>
        <v>0</v>
      </c>
      <c r="BP425" s="474">
        <v>0</v>
      </c>
      <c r="BQ425" s="476">
        <f t="shared" si="3130"/>
        <v>0</v>
      </c>
      <c r="BR425" s="295">
        <f t="shared" si="3830"/>
        <v>0</v>
      </c>
    </row>
    <row r="426" spans="2:70" ht="18" hidden="1" customHeight="1" outlineLevel="2" thickTop="1" thickBot="1">
      <c r="B426" s="208" t="s">
        <v>846</v>
      </c>
      <c r="C426" s="260" t="str">
        <f>IF(VLOOKUP(B426,'Orçamento Detalhado'!$A$11:$I$529,4,)="","",(VLOOKUP(B426,'Orçamento Detalhado'!$A$11:$I$529,4,)))</f>
        <v>Fotovoltaicas (partes comuns)</v>
      </c>
      <c r="D426" s="261" t="str">
        <f>IF(B426="","",VLOOKUP($B426,'Orçamento Detalhado'!$A$11:$J$529,10,))</f>
        <v/>
      </c>
      <c r="E426" s="262">
        <f t="shared" si="4097"/>
        <v>0</v>
      </c>
      <c r="F426" s="478">
        <v>422</v>
      </c>
      <c r="G426" s="263">
        <f t="shared" si="3913"/>
        <v>0</v>
      </c>
      <c r="H426" s="264"/>
      <c r="I426" s="263">
        <f t="shared" si="4156"/>
        <v>0</v>
      </c>
      <c r="J426" s="474"/>
      <c r="K426" s="263">
        <f t="shared" si="4157"/>
        <v>0</v>
      </c>
      <c r="L426" s="474">
        <v>0</v>
      </c>
      <c r="M426" s="263">
        <f t="shared" si="4158"/>
        <v>0</v>
      </c>
      <c r="N426" s="474">
        <v>0</v>
      </c>
      <c r="O426" s="263">
        <f t="shared" si="4159"/>
        <v>0</v>
      </c>
      <c r="P426" s="474">
        <v>0</v>
      </c>
      <c r="Q426" s="263">
        <f t="shared" si="4160"/>
        <v>0</v>
      </c>
      <c r="R426" s="474">
        <v>0</v>
      </c>
      <c r="S426" s="263">
        <f t="shared" si="4161"/>
        <v>0</v>
      </c>
      <c r="T426" s="474">
        <v>0</v>
      </c>
      <c r="U426" s="263">
        <f t="shared" si="4162"/>
        <v>0</v>
      </c>
      <c r="V426" s="474">
        <v>0</v>
      </c>
      <c r="W426" s="263">
        <f t="shared" si="4163"/>
        <v>0</v>
      </c>
      <c r="X426" s="474">
        <v>0</v>
      </c>
      <c r="Y426" s="263">
        <f t="shared" si="4164"/>
        <v>0</v>
      </c>
      <c r="Z426" s="474">
        <v>0</v>
      </c>
      <c r="AA426" s="263">
        <f t="shared" si="4165"/>
        <v>0</v>
      </c>
      <c r="AB426" s="474"/>
      <c r="AC426" s="263">
        <f t="shared" si="4166"/>
        <v>0</v>
      </c>
      <c r="AD426" s="474"/>
      <c r="AE426" s="263">
        <f t="shared" si="4167"/>
        <v>0</v>
      </c>
      <c r="AF426" s="474"/>
      <c r="AG426" s="263">
        <f t="shared" si="4168"/>
        <v>0</v>
      </c>
      <c r="AH426" s="474"/>
      <c r="AI426" s="263">
        <f t="shared" si="4169"/>
        <v>0</v>
      </c>
      <c r="AJ426" s="474">
        <v>0</v>
      </c>
      <c r="AK426" s="263">
        <f t="shared" si="4170"/>
        <v>0</v>
      </c>
      <c r="AL426" s="474">
        <v>0</v>
      </c>
      <c r="AM426" s="263">
        <f t="shared" si="4171"/>
        <v>0</v>
      </c>
      <c r="AN426" s="474">
        <v>0</v>
      </c>
      <c r="AO426" s="263">
        <f t="shared" si="4172"/>
        <v>0</v>
      </c>
      <c r="AP426" s="474">
        <v>0</v>
      </c>
      <c r="AQ426" s="263">
        <f t="shared" si="4173"/>
        <v>0</v>
      </c>
      <c r="AR426" s="474">
        <v>0</v>
      </c>
      <c r="AS426" s="263">
        <f t="shared" si="4174"/>
        <v>0</v>
      </c>
      <c r="AT426" s="474">
        <v>0</v>
      </c>
      <c r="AU426" s="263">
        <f t="shared" si="4175"/>
        <v>0</v>
      </c>
      <c r="AV426" s="474">
        <v>0</v>
      </c>
      <c r="AW426" s="263">
        <f t="shared" si="4176"/>
        <v>0</v>
      </c>
      <c r="AX426" s="474">
        <v>0</v>
      </c>
      <c r="AY426" s="263">
        <f t="shared" si="4177"/>
        <v>0</v>
      </c>
      <c r="AZ426" s="474">
        <v>0</v>
      </c>
      <c r="BA426" s="263">
        <f t="shared" si="4178"/>
        <v>0</v>
      </c>
      <c r="BB426" s="474">
        <v>0</v>
      </c>
      <c r="BC426" s="263">
        <f t="shared" si="4179"/>
        <v>0</v>
      </c>
      <c r="BD426" s="474">
        <v>0</v>
      </c>
      <c r="BE426" s="263">
        <f t="shared" si="4180"/>
        <v>0</v>
      </c>
      <c r="BF426" s="474">
        <v>0</v>
      </c>
      <c r="BG426" s="263">
        <f t="shared" si="4181"/>
        <v>0</v>
      </c>
      <c r="BH426" s="474">
        <v>0</v>
      </c>
      <c r="BI426" s="263">
        <f t="shared" si="4182"/>
        <v>0</v>
      </c>
      <c r="BJ426" s="474">
        <v>0</v>
      </c>
      <c r="BK426" s="263">
        <f t="shared" si="4183"/>
        <v>0</v>
      </c>
      <c r="BL426" s="474">
        <v>0</v>
      </c>
      <c r="BM426" s="263">
        <f t="shared" si="4184"/>
        <v>0</v>
      </c>
      <c r="BN426" s="474">
        <v>0</v>
      </c>
      <c r="BO426" s="263">
        <f t="shared" si="4185"/>
        <v>0</v>
      </c>
      <c r="BP426" s="474">
        <v>0</v>
      </c>
      <c r="BQ426" s="476">
        <f t="shared" si="3130"/>
        <v>0</v>
      </c>
      <c r="BR426" s="295">
        <f t="shared" si="3830"/>
        <v>0</v>
      </c>
    </row>
    <row r="427" spans="2:70" ht="18" hidden="1" customHeight="1" outlineLevel="2" thickTop="1" thickBot="1">
      <c r="B427" s="208" t="s">
        <v>848</v>
      </c>
      <c r="C427" s="260" t="str">
        <f>IF(VLOOKUP(B427,'Orçamento Detalhado'!$A$11:$I$529,4,)="","",(VLOOKUP(B427,'Orçamento Detalhado'!$A$11:$I$529,4,)))</f>
        <v>Entrada de ernergia</v>
      </c>
      <c r="D427" s="261" t="str">
        <f>IF(B427="","",VLOOKUP($B427,'Orçamento Detalhado'!$A$11:$J$529,10,))</f>
        <v/>
      </c>
      <c r="E427" s="262">
        <f t="shared" si="4097"/>
        <v>0</v>
      </c>
      <c r="F427" s="478">
        <v>423</v>
      </c>
      <c r="G427" s="263">
        <f t="shared" ref="G427:G429" si="4186">IFERROR($D427*H427,0)</f>
        <v>0</v>
      </c>
      <c r="H427" s="264"/>
      <c r="I427" s="263">
        <f t="shared" ref="I427:I429" si="4187">IFERROR($D427*J427,0)</f>
        <v>0</v>
      </c>
      <c r="J427" s="474"/>
      <c r="K427" s="263">
        <f t="shared" ref="K427:K429" si="4188">IFERROR($D427*L427,0)</f>
        <v>0</v>
      </c>
      <c r="L427" s="474">
        <v>0</v>
      </c>
      <c r="M427" s="263">
        <f t="shared" ref="M427:M429" si="4189">IFERROR($D427*N427,0)</f>
        <v>0</v>
      </c>
      <c r="N427" s="474">
        <v>0</v>
      </c>
      <c r="O427" s="263">
        <f t="shared" ref="O427:O429" si="4190">IFERROR($D427*P427,0)</f>
        <v>0</v>
      </c>
      <c r="P427" s="474">
        <v>0</v>
      </c>
      <c r="Q427" s="263">
        <f t="shared" ref="Q427:Q429" si="4191">IFERROR($D427*R427,0)</f>
        <v>0</v>
      </c>
      <c r="R427" s="474">
        <v>0</v>
      </c>
      <c r="S427" s="263">
        <f t="shared" ref="S427:S429" si="4192">IFERROR($D427*T427,0)</f>
        <v>0</v>
      </c>
      <c r="T427" s="474">
        <v>0</v>
      </c>
      <c r="U427" s="263">
        <f t="shared" ref="U427:U429" si="4193">IFERROR($D427*V427,0)</f>
        <v>0</v>
      </c>
      <c r="V427" s="474">
        <v>0</v>
      </c>
      <c r="W427" s="263">
        <f t="shared" ref="W427:W429" si="4194">IFERROR($D427*X427,0)</f>
        <v>0</v>
      </c>
      <c r="X427" s="474">
        <v>0</v>
      </c>
      <c r="Y427" s="263">
        <f t="shared" ref="Y427:Y429" si="4195">IFERROR($D427*Z427,0)</f>
        <v>0</v>
      </c>
      <c r="Z427" s="474">
        <v>0</v>
      </c>
      <c r="AA427" s="263">
        <f t="shared" ref="AA427:AA429" si="4196">IFERROR($D427*AB427,0)</f>
        <v>0</v>
      </c>
      <c r="AB427" s="474"/>
      <c r="AC427" s="263">
        <f t="shared" ref="AC427:AC429" si="4197">IFERROR($D427*AD427,0)</f>
        <v>0</v>
      </c>
      <c r="AD427" s="474"/>
      <c r="AE427" s="263">
        <f t="shared" ref="AE427:AE429" si="4198">IFERROR($D427*AF427,0)</f>
        <v>0</v>
      </c>
      <c r="AF427" s="474"/>
      <c r="AG427" s="263">
        <f t="shared" ref="AG427:AG429" si="4199">IFERROR($D427*AH427,0)</f>
        <v>0</v>
      </c>
      <c r="AH427" s="474"/>
      <c r="AI427" s="263">
        <f t="shared" ref="AI427:AI429" si="4200">IFERROR($D427*AJ427,0)</f>
        <v>0</v>
      </c>
      <c r="AJ427" s="474">
        <v>0</v>
      </c>
      <c r="AK427" s="263">
        <f t="shared" ref="AK427:AK429" si="4201">IFERROR($D427*AL427,0)</f>
        <v>0</v>
      </c>
      <c r="AL427" s="474">
        <v>0</v>
      </c>
      <c r="AM427" s="263">
        <f t="shared" ref="AM427:AM429" si="4202">IFERROR($D427*AN427,0)</f>
        <v>0</v>
      </c>
      <c r="AN427" s="474">
        <v>0</v>
      </c>
      <c r="AO427" s="263">
        <f t="shared" ref="AO427:AO429" si="4203">IFERROR($D427*AP427,0)</f>
        <v>0</v>
      </c>
      <c r="AP427" s="474">
        <v>0</v>
      </c>
      <c r="AQ427" s="263">
        <f t="shared" ref="AQ427:AQ429" si="4204">IFERROR($D427*AR427,0)</f>
        <v>0</v>
      </c>
      <c r="AR427" s="474">
        <v>0</v>
      </c>
      <c r="AS427" s="263">
        <f t="shared" ref="AS427:AS429" si="4205">IFERROR($D427*AT427,0)</f>
        <v>0</v>
      </c>
      <c r="AT427" s="474">
        <v>0</v>
      </c>
      <c r="AU427" s="263">
        <f t="shared" ref="AU427:AU429" si="4206">IFERROR($D427*AV427,0)</f>
        <v>0</v>
      </c>
      <c r="AV427" s="474">
        <v>0</v>
      </c>
      <c r="AW427" s="263">
        <f t="shared" ref="AW427:AW429" si="4207">IFERROR($D427*AX427,0)</f>
        <v>0</v>
      </c>
      <c r="AX427" s="474">
        <v>0</v>
      </c>
      <c r="AY427" s="263">
        <f t="shared" ref="AY427:AY429" si="4208">IFERROR($D427*AZ427,0)</f>
        <v>0</v>
      </c>
      <c r="AZ427" s="474">
        <v>0</v>
      </c>
      <c r="BA427" s="263">
        <f t="shared" ref="BA427:BA429" si="4209">IFERROR($D427*BB427,0)</f>
        <v>0</v>
      </c>
      <c r="BB427" s="474">
        <v>0</v>
      </c>
      <c r="BC427" s="263">
        <f t="shared" ref="BC427:BC429" si="4210">IFERROR($D427*BD427,0)</f>
        <v>0</v>
      </c>
      <c r="BD427" s="474">
        <v>0</v>
      </c>
      <c r="BE427" s="263">
        <f t="shared" ref="BE427:BE429" si="4211">IFERROR($D427*BF427,0)</f>
        <v>0</v>
      </c>
      <c r="BF427" s="474">
        <v>0</v>
      </c>
      <c r="BG427" s="263">
        <f t="shared" ref="BG427:BG429" si="4212">IFERROR($D427*BH427,0)</f>
        <v>0</v>
      </c>
      <c r="BH427" s="474">
        <v>0</v>
      </c>
      <c r="BI427" s="263">
        <f t="shared" ref="BI427:BI429" si="4213">IFERROR($D427*BJ427,0)</f>
        <v>0</v>
      </c>
      <c r="BJ427" s="474">
        <v>0</v>
      </c>
      <c r="BK427" s="263">
        <f t="shared" ref="BK427:BK429" si="4214">IFERROR($D427*BL427,0)</f>
        <v>0</v>
      </c>
      <c r="BL427" s="474">
        <v>0</v>
      </c>
      <c r="BM427" s="263">
        <f t="shared" ref="BM427:BM429" si="4215">IFERROR($D427*BN427,0)</f>
        <v>0</v>
      </c>
      <c r="BN427" s="474">
        <v>0</v>
      </c>
      <c r="BO427" s="263">
        <f t="shared" ref="BO427:BO429" si="4216">IFERROR($D427*BP427,0)</f>
        <v>0</v>
      </c>
      <c r="BP427" s="474">
        <v>0</v>
      </c>
      <c r="BQ427" s="476">
        <f t="shared" ref="BQ427:BQ429" si="4217">SUM(BN427,BL427,BJ427,BH427,BF427,BD427,BB427,AZ427,AX427,AV427,AT427,AR427,AP427,AN427,AL427,AJ427,AH427,AF427,AD427,AB427,Z427,X427,V427,T427,R427,P427,N427,L427,J427,H427,BP427)</f>
        <v>0</v>
      </c>
      <c r="BR427" s="295">
        <f t="shared" si="3830"/>
        <v>0</v>
      </c>
    </row>
    <row r="428" spans="2:70" ht="18" hidden="1" customHeight="1" outlineLevel="2" thickTop="1" thickBot="1">
      <c r="B428" s="208" t="s">
        <v>850</v>
      </c>
      <c r="C428" s="260" t="str">
        <f>IF(VLOOKUP(B428,'Orçamento Detalhado'!$A$11:$I$529,4,)="","",(VLOOKUP(B428,'Orçamento Detalhado'!$A$11:$I$529,4,)))</f>
        <v xml:space="preserve">Rede de distribuição </v>
      </c>
      <c r="D428" s="261" t="str">
        <f>IF(B428="","",VLOOKUP($B428,'Orçamento Detalhado'!$A$11:$J$529,10,))</f>
        <v/>
      </c>
      <c r="E428" s="262">
        <f t="shared" si="4097"/>
        <v>0</v>
      </c>
      <c r="F428" s="478">
        <v>424</v>
      </c>
      <c r="G428" s="263">
        <f t="shared" si="4186"/>
        <v>0</v>
      </c>
      <c r="H428" s="264"/>
      <c r="I428" s="263">
        <f t="shared" si="4187"/>
        <v>0</v>
      </c>
      <c r="J428" s="474"/>
      <c r="K428" s="263">
        <f t="shared" si="4188"/>
        <v>0</v>
      </c>
      <c r="L428" s="474">
        <v>0</v>
      </c>
      <c r="M428" s="263">
        <f t="shared" si="4189"/>
        <v>0</v>
      </c>
      <c r="N428" s="474">
        <v>0</v>
      </c>
      <c r="O428" s="263">
        <f t="shared" si="4190"/>
        <v>0</v>
      </c>
      <c r="P428" s="474">
        <v>0</v>
      </c>
      <c r="Q428" s="263">
        <f t="shared" si="4191"/>
        <v>0</v>
      </c>
      <c r="R428" s="474">
        <v>0</v>
      </c>
      <c r="S428" s="263">
        <f t="shared" si="4192"/>
        <v>0</v>
      </c>
      <c r="T428" s="474">
        <v>0</v>
      </c>
      <c r="U428" s="263">
        <f t="shared" si="4193"/>
        <v>0</v>
      </c>
      <c r="V428" s="474">
        <v>0</v>
      </c>
      <c r="W428" s="263">
        <f t="shared" si="4194"/>
        <v>0</v>
      </c>
      <c r="X428" s="474">
        <v>0</v>
      </c>
      <c r="Y428" s="263">
        <f t="shared" si="4195"/>
        <v>0</v>
      </c>
      <c r="Z428" s="474">
        <v>0</v>
      </c>
      <c r="AA428" s="263">
        <f t="shared" si="4196"/>
        <v>0</v>
      </c>
      <c r="AB428" s="474"/>
      <c r="AC428" s="263">
        <f t="shared" si="4197"/>
        <v>0</v>
      </c>
      <c r="AD428" s="474"/>
      <c r="AE428" s="263">
        <f t="shared" si="4198"/>
        <v>0</v>
      </c>
      <c r="AF428" s="474"/>
      <c r="AG428" s="263">
        <f t="shared" si="4199"/>
        <v>0</v>
      </c>
      <c r="AH428" s="474"/>
      <c r="AI428" s="263">
        <f t="shared" si="4200"/>
        <v>0</v>
      </c>
      <c r="AJ428" s="474">
        <v>0</v>
      </c>
      <c r="AK428" s="263">
        <f t="shared" si="4201"/>
        <v>0</v>
      </c>
      <c r="AL428" s="474">
        <v>0</v>
      </c>
      <c r="AM428" s="263">
        <f t="shared" si="4202"/>
        <v>0</v>
      </c>
      <c r="AN428" s="474">
        <v>0</v>
      </c>
      <c r="AO428" s="263">
        <f t="shared" si="4203"/>
        <v>0</v>
      </c>
      <c r="AP428" s="474">
        <v>0</v>
      </c>
      <c r="AQ428" s="263">
        <f t="shared" si="4204"/>
        <v>0</v>
      </c>
      <c r="AR428" s="474">
        <v>0</v>
      </c>
      <c r="AS428" s="263">
        <f t="shared" si="4205"/>
        <v>0</v>
      </c>
      <c r="AT428" s="474">
        <v>0</v>
      </c>
      <c r="AU428" s="263">
        <f t="shared" si="4206"/>
        <v>0</v>
      </c>
      <c r="AV428" s="474">
        <v>0</v>
      </c>
      <c r="AW428" s="263">
        <f t="shared" si="4207"/>
        <v>0</v>
      </c>
      <c r="AX428" s="474">
        <v>0</v>
      </c>
      <c r="AY428" s="263">
        <f t="shared" si="4208"/>
        <v>0</v>
      </c>
      <c r="AZ428" s="474">
        <v>0</v>
      </c>
      <c r="BA428" s="263">
        <f t="shared" si="4209"/>
        <v>0</v>
      </c>
      <c r="BB428" s="474">
        <v>0</v>
      </c>
      <c r="BC428" s="263">
        <f t="shared" si="4210"/>
        <v>0</v>
      </c>
      <c r="BD428" s="474">
        <v>0</v>
      </c>
      <c r="BE428" s="263">
        <f t="shared" si="4211"/>
        <v>0</v>
      </c>
      <c r="BF428" s="474">
        <v>0</v>
      </c>
      <c r="BG428" s="263">
        <f t="shared" si="4212"/>
        <v>0</v>
      </c>
      <c r="BH428" s="474">
        <v>0</v>
      </c>
      <c r="BI428" s="263">
        <f t="shared" si="4213"/>
        <v>0</v>
      </c>
      <c r="BJ428" s="474">
        <v>0</v>
      </c>
      <c r="BK428" s="263">
        <f t="shared" si="4214"/>
        <v>0</v>
      </c>
      <c r="BL428" s="474">
        <v>0</v>
      </c>
      <c r="BM428" s="263">
        <f t="shared" si="4215"/>
        <v>0</v>
      </c>
      <c r="BN428" s="474">
        <v>0</v>
      </c>
      <c r="BO428" s="263">
        <f t="shared" si="4216"/>
        <v>0</v>
      </c>
      <c r="BP428" s="474">
        <v>0</v>
      </c>
      <c r="BQ428" s="476">
        <f t="shared" si="4217"/>
        <v>0</v>
      </c>
      <c r="BR428" s="295">
        <f t="shared" si="3830"/>
        <v>0</v>
      </c>
    </row>
    <row r="429" spans="2:70" ht="18" hidden="1" customHeight="1" outlineLevel="2" thickTop="1" thickBot="1">
      <c r="B429" s="208" t="s">
        <v>852</v>
      </c>
      <c r="C429" s="260" t="str">
        <f>IF(VLOOKUP(B429,'Orçamento Detalhado'!$A$11:$I$529,4,)="","",(VLOOKUP(B429,'Orçamento Detalhado'!$A$11:$I$529,4,)))</f>
        <v>Aterramento</v>
      </c>
      <c r="D429" s="261" t="str">
        <f>IF(B429="","",VLOOKUP($B429,'Orçamento Detalhado'!$A$11:$J$529,10,))</f>
        <v/>
      </c>
      <c r="E429" s="262">
        <f t="shared" si="4097"/>
        <v>0</v>
      </c>
      <c r="F429" s="478">
        <v>425</v>
      </c>
      <c r="G429" s="263">
        <f t="shared" si="4186"/>
        <v>0</v>
      </c>
      <c r="H429" s="264"/>
      <c r="I429" s="263">
        <f t="shared" si="4187"/>
        <v>0</v>
      </c>
      <c r="J429" s="474"/>
      <c r="K429" s="263">
        <f t="shared" si="4188"/>
        <v>0</v>
      </c>
      <c r="L429" s="474">
        <v>0</v>
      </c>
      <c r="M429" s="263">
        <f t="shared" si="4189"/>
        <v>0</v>
      </c>
      <c r="N429" s="474">
        <v>0</v>
      </c>
      <c r="O429" s="263">
        <f t="shared" si="4190"/>
        <v>0</v>
      </c>
      <c r="P429" s="474">
        <v>0</v>
      </c>
      <c r="Q429" s="263">
        <f t="shared" si="4191"/>
        <v>0</v>
      </c>
      <c r="R429" s="474">
        <v>0</v>
      </c>
      <c r="S429" s="263">
        <f t="shared" si="4192"/>
        <v>0</v>
      </c>
      <c r="T429" s="474">
        <v>0</v>
      </c>
      <c r="U429" s="263">
        <f t="shared" si="4193"/>
        <v>0</v>
      </c>
      <c r="V429" s="474">
        <v>0</v>
      </c>
      <c r="W429" s="263">
        <f t="shared" si="4194"/>
        <v>0</v>
      </c>
      <c r="X429" s="474">
        <v>0</v>
      </c>
      <c r="Y429" s="263">
        <f t="shared" si="4195"/>
        <v>0</v>
      </c>
      <c r="Z429" s="474">
        <v>0</v>
      </c>
      <c r="AA429" s="263">
        <f t="shared" si="4196"/>
        <v>0</v>
      </c>
      <c r="AB429" s="474"/>
      <c r="AC429" s="263">
        <f t="shared" si="4197"/>
        <v>0</v>
      </c>
      <c r="AD429" s="474"/>
      <c r="AE429" s="263">
        <f t="shared" si="4198"/>
        <v>0</v>
      </c>
      <c r="AF429" s="474"/>
      <c r="AG429" s="263">
        <f t="shared" si="4199"/>
        <v>0</v>
      </c>
      <c r="AH429" s="474"/>
      <c r="AI429" s="263">
        <f t="shared" si="4200"/>
        <v>0</v>
      </c>
      <c r="AJ429" s="474">
        <v>0</v>
      </c>
      <c r="AK429" s="263">
        <f t="shared" si="4201"/>
        <v>0</v>
      </c>
      <c r="AL429" s="474">
        <v>0</v>
      </c>
      <c r="AM429" s="263">
        <f t="shared" si="4202"/>
        <v>0</v>
      </c>
      <c r="AN429" s="474">
        <v>0</v>
      </c>
      <c r="AO429" s="263">
        <f t="shared" si="4203"/>
        <v>0</v>
      </c>
      <c r="AP429" s="474">
        <v>0</v>
      </c>
      <c r="AQ429" s="263">
        <f t="shared" si="4204"/>
        <v>0</v>
      </c>
      <c r="AR429" s="474">
        <v>0</v>
      </c>
      <c r="AS429" s="263">
        <f t="shared" si="4205"/>
        <v>0</v>
      </c>
      <c r="AT429" s="474">
        <v>0</v>
      </c>
      <c r="AU429" s="263">
        <f t="shared" si="4206"/>
        <v>0</v>
      </c>
      <c r="AV429" s="474">
        <v>0</v>
      </c>
      <c r="AW429" s="263">
        <f t="shared" si="4207"/>
        <v>0</v>
      </c>
      <c r="AX429" s="474">
        <v>0</v>
      </c>
      <c r="AY429" s="263">
        <f t="shared" si="4208"/>
        <v>0</v>
      </c>
      <c r="AZ429" s="474">
        <v>0</v>
      </c>
      <c r="BA429" s="263">
        <f t="shared" si="4209"/>
        <v>0</v>
      </c>
      <c r="BB429" s="474">
        <v>0</v>
      </c>
      <c r="BC429" s="263">
        <f t="shared" si="4210"/>
        <v>0</v>
      </c>
      <c r="BD429" s="474">
        <v>0</v>
      </c>
      <c r="BE429" s="263">
        <f t="shared" si="4211"/>
        <v>0</v>
      </c>
      <c r="BF429" s="474">
        <v>0</v>
      </c>
      <c r="BG429" s="263">
        <f t="shared" si="4212"/>
        <v>0</v>
      </c>
      <c r="BH429" s="474">
        <v>0</v>
      </c>
      <c r="BI429" s="263">
        <f t="shared" si="4213"/>
        <v>0</v>
      </c>
      <c r="BJ429" s="474">
        <v>0</v>
      </c>
      <c r="BK429" s="263">
        <f t="shared" si="4214"/>
        <v>0</v>
      </c>
      <c r="BL429" s="474">
        <v>0</v>
      </c>
      <c r="BM429" s="263">
        <f t="shared" si="4215"/>
        <v>0</v>
      </c>
      <c r="BN429" s="474">
        <v>0</v>
      </c>
      <c r="BO429" s="263">
        <f t="shared" si="4216"/>
        <v>0</v>
      </c>
      <c r="BP429" s="474">
        <v>0</v>
      </c>
      <c r="BQ429" s="476">
        <f t="shared" si="4217"/>
        <v>0</v>
      </c>
      <c r="BR429" s="295">
        <f t="shared" si="3830"/>
        <v>0</v>
      </c>
    </row>
    <row r="430" spans="2:70" ht="18" hidden="1" customHeight="1" outlineLevel="2" thickTop="1" thickBot="1">
      <c r="B430" s="208" t="s">
        <v>854</v>
      </c>
      <c r="C430" s="260" t="str">
        <f>IF(VLOOKUP(B430,'Orçamento Detalhado'!$A$11:$I$529,4,)="","",(VLOOKUP(B430,'Orçamento Detalhado'!$A$11:$I$529,4,)))</f>
        <v>Centro de medição</v>
      </c>
      <c r="D430" s="261" t="str">
        <f>IF(B430="","",VLOOKUP($B430,'Orçamento Detalhado'!$A$11:$J$529,10,))</f>
        <v/>
      </c>
      <c r="E430" s="262">
        <f t="shared" si="4097"/>
        <v>0</v>
      </c>
      <c r="F430" s="478">
        <v>426</v>
      </c>
      <c r="G430" s="263">
        <f t="shared" ref="G430:G432" si="4218">IFERROR($D430*H430,0)</f>
        <v>0</v>
      </c>
      <c r="H430" s="264"/>
      <c r="I430" s="263">
        <f t="shared" ref="I430:I432" si="4219">IFERROR($D430*J430,0)</f>
        <v>0</v>
      </c>
      <c r="J430" s="474"/>
      <c r="K430" s="263">
        <f t="shared" ref="K430:K432" si="4220">IFERROR($D430*L430,0)</f>
        <v>0</v>
      </c>
      <c r="L430" s="474">
        <v>0</v>
      </c>
      <c r="M430" s="263">
        <f t="shared" ref="M430:M432" si="4221">IFERROR($D430*N430,0)</f>
        <v>0</v>
      </c>
      <c r="N430" s="474">
        <v>0</v>
      </c>
      <c r="O430" s="263">
        <f t="shared" ref="O430:O432" si="4222">IFERROR($D430*P430,0)</f>
        <v>0</v>
      </c>
      <c r="P430" s="474">
        <v>0</v>
      </c>
      <c r="Q430" s="263">
        <f t="shared" ref="Q430:Q432" si="4223">IFERROR($D430*R430,0)</f>
        <v>0</v>
      </c>
      <c r="R430" s="474">
        <v>0</v>
      </c>
      <c r="S430" s="263">
        <f t="shared" ref="S430:S432" si="4224">IFERROR($D430*T430,0)</f>
        <v>0</v>
      </c>
      <c r="T430" s="474">
        <v>0</v>
      </c>
      <c r="U430" s="263">
        <f t="shared" ref="U430:U432" si="4225">IFERROR($D430*V430,0)</f>
        <v>0</v>
      </c>
      <c r="V430" s="474">
        <v>0</v>
      </c>
      <c r="W430" s="263">
        <f t="shared" ref="W430:W432" si="4226">IFERROR($D430*X430,0)</f>
        <v>0</v>
      </c>
      <c r="X430" s="474">
        <v>0</v>
      </c>
      <c r="Y430" s="263">
        <f t="shared" ref="Y430:Y432" si="4227">IFERROR($D430*Z430,0)</f>
        <v>0</v>
      </c>
      <c r="Z430" s="474">
        <v>0</v>
      </c>
      <c r="AA430" s="263">
        <f t="shared" ref="AA430:AA432" si="4228">IFERROR($D430*AB430,0)</f>
        <v>0</v>
      </c>
      <c r="AB430" s="474"/>
      <c r="AC430" s="263">
        <f t="shared" ref="AC430:AC432" si="4229">IFERROR($D430*AD430,0)</f>
        <v>0</v>
      </c>
      <c r="AD430" s="474"/>
      <c r="AE430" s="263">
        <f t="shared" ref="AE430:AE432" si="4230">IFERROR($D430*AF430,0)</f>
        <v>0</v>
      </c>
      <c r="AF430" s="474"/>
      <c r="AG430" s="263">
        <f t="shared" ref="AG430:AG432" si="4231">IFERROR($D430*AH430,0)</f>
        <v>0</v>
      </c>
      <c r="AH430" s="474"/>
      <c r="AI430" s="263">
        <f t="shared" ref="AI430:AI432" si="4232">IFERROR($D430*AJ430,0)</f>
        <v>0</v>
      </c>
      <c r="AJ430" s="474">
        <v>0</v>
      </c>
      <c r="AK430" s="263">
        <f t="shared" ref="AK430:AK432" si="4233">IFERROR($D430*AL430,0)</f>
        <v>0</v>
      </c>
      <c r="AL430" s="474">
        <v>0</v>
      </c>
      <c r="AM430" s="263">
        <f t="shared" ref="AM430:AM432" si="4234">IFERROR($D430*AN430,0)</f>
        <v>0</v>
      </c>
      <c r="AN430" s="474">
        <v>0</v>
      </c>
      <c r="AO430" s="263">
        <f t="shared" ref="AO430:AO432" si="4235">IFERROR($D430*AP430,0)</f>
        <v>0</v>
      </c>
      <c r="AP430" s="474">
        <v>0</v>
      </c>
      <c r="AQ430" s="263">
        <f t="shared" ref="AQ430:AQ432" si="4236">IFERROR($D430*AR430,0)</f>
        <v>0</v>
      </c>
      <c r="AR430" s="474">
        <v>0</v>
      </c>
      <c r="AS430" s="263">
        <f t="shared" ref="AS430:AS432" si="4237">IFERROR($D430*AT430,0)</f>
        <v>0</v>
      </c>
      <c r="AT430" s="474">
        <v>0</v>
      </c>
      <c r="AU430" s="263">
        <f t="shared" ref="AU430:AU432" si="4238">IFERROR($D430*AV430,0)</f>
        <v>0</v>
      </c>
      <c r="AV430" s="474">
        <v>0</v>
      </c>
      <c r="AW430" s="263">
        <f t="shared" ref="AW430:AW432" si="4239">IFERROR($D430*AX430,0)</f>
        <v>0</v>
      </c>
      <c r="AX430" s="474">
        <v>0</v>
      </c>
      <c r="AY430" s="263">
        <f t="shared" ref="AY430:AY432" si="4240">IFERROR($D430*AZ430,0)</f>
        <v>0</v>
      </c>
      <c r="AZ430" s="474">
        <v>0</v>
      </c>
      <c r="BA430" s="263">
        <f t="shared" ref="BA430:BA432" si="4241">IFERROR($D430*BB430,0)</f>
        <v>0</v>
      </c>
      <c r="BB430" s="474">
        <v>0</v>
      </c>
      <c r="BC430" s="263">
        <f t="shared" ref="BC430:BC432" si="4242">IFERROR($D430*BD430,0)</f>
        <v>0</v>
      </c>
      <c r="BD430" s="474">
        <v>0</v>
      </c>
      <c r="BE430" s="263">
        <f t="shared" ref="BE430:BE432" si="4243">IFERROR($D430*BF430,0)</f>
        <v>0</v>
      </c>
      <c r="BF430" s="474">
        <v>0</v>
      </c>
      <c r="BG430" s="263">
        <f t="shared" ref="BG430:BG432" si="4244">IFERROR($D430*BH430,0)</f>
        <v>0</v>
      </c>
      <c r="BH430" s="474">
        <v>0</v>
      </c>
      <c r="BI430" s="263">
        <f t="shared" ref="BI430:BI432" si="4245">IFERROR($D430*BJ430,0)</f>
        <v>0</v>
      </c>
      <c r="BJ430" s="474">
        <v>0</v>
      </c>
      <c r="BK430" s="263">
        <f t="shared" ref="BK430:BK432" si="4246">IFERROR($D430*BL430,0)</f>
        <v>0</v>
      </c>
      <c r="BL430" s="474">
        <v>0</v>
      </c>
      <c r="BM430" s="263">
        <f t="shared" ref="BM430:BM432" si="4247">IFERROR($D430*BN430,0)</f>
        <v>0</v>
      </c>
      <c r="BN430" s="474">
        <v>0</v>
      </c>
      <c r="BO430" s="263">
        <f t="shared" ref="BO430:BO432" si="4248">IFERROR($D430*BP430,0)</f>
        <v>0</v>
      </c>
      <c r="BP430" s="474">
        <v>0</v>
      </c>
      <c r="BQ430" s="476">
        <f t="shared" ref="BQ430:BQ432" si="4249">SUM(BN430,BL430,BJ430,BH430,BF430,BD430,BB430,AZ430,AX430,AV430,AT430,AR430,AP430,AN430,AL430,AJ430,AH430,AF430,AD430,AB430,Z430,X430,V430,T430,R430,P430,N430,L430,J430,H430,BP430)</f>
        <v>0</v>
      </c>
      <c r="BR430" s="295">
        <f t="shared" si="3830"/>
        <v>0</v>
      </c>
    </row>
    <row r="431" spans="2:70" ht="18" hidden="1" customHeight="1" outlineLevel="2" thickTop="1" thickBot="1">
      <c r="B431" s="208" t="s">
        <v>856</v>
      </c>
      <c r="C431" s="260" t="str">
        <f>IF(VLOOKUP(B431,'Orçamento Detalhado'!$A$11:$I$529,4,)="","",(VLOOKUP(B431,'Orçamento Detalhado'!$A$11:$I$529,4,)))</f>
        <v/>
      </c>
      <c r="D431" s="261" t="str">
        <f>IF(B431="","",VLOOKUP($B431,'Orçamento Detalhado'!$A$11:$J$529,10,))</f>
        <v/>
      </c>
      <c r="E431" s="262">
        <f t="shared" si="4097"/>
        <v>0</v>
      </c>
      <c r="F431" s="478">
        <v>427</v>
      </c>
      <c r="G431" s="263">
        <f t="shared" si="4218"/>
        <v>0</v>
      </c>
      <c r="H431" s="264"/>
      <c r="I431" s="263">
        <f t="shared" si="4219"/>
        <v>0</v>
      </c>
      <c r="J431" s="474"/>
      <c r="K431" s="263">
        <f t="shared" si="4220"/>
        <v>0</v>
      </c>
      <c r="L431" s="474">
        <v>0</v>
      </c>
      <c r="M431" s="263">
        <f t="shared" si="4221"/>
        <v>0</v>
      </c>
      <c r="N431" s="474">
        <v>0</v>
      </c>
      <c r="O431" s="263">
        <f t="shared" si="4222"/>
        <v>0</v>
      </c>
      <c r="P431" s="474">
        <v>0</v>
      </c>
      <c r="Q431" s="263">
        <f t="shared" si="4223"/>
        <v>0</v>
      </c>
      <c r="R431" s="474">
        <v>0</v>
      </c>
      <c r="S431" s="263">
        <f t="shared" si="4224"/>
        <v>0</v>
      </c>
      <c r="T431" s="474">
        <v>0</v>
      </c>
      <c r="U431" s="263">
        <f t="shared" si="4225"/>
        <v>0</v>
      </c>
      <c r="V431" s="474">
        <v>0</v>
      </c>
      <c r="W431" s="263">
        <f t="shared" si="4226"/>
        <v>0</v>
      </c>
      <c r="X431" s="474">
        <v>0</v>
      </c>
      <c r="Y431" s="263">
        <f t="shared" si="4227"/>
        <v>0</v>
      </c>
      <c r="Z431" s="474">
        <v>0</v>
      </c>
      <c r="AA431" s="263">
        <f t="shared" si="4228"/>
        <v>0</v>
      </c>
      <c r="AB431" s="474"/>
      <c r="AC431" s="263">
        <f t="shared" si="4229"/>
        <v>0</v>
      </c>
      <c r="AD431" s="474"/>
      <c r="AE431" s="263">
        <f t="shared" si="4230"/>
        <v>0</v>
      </c>
      <c r="AF431" s="474"/>
      <c r="AG431" s="263">
        <f t="shared" si="4231"/>
        <v>0</v>
      </c>
      <c r="AH431" s="474"/>
      <c r="AI431" s="263">
        <f t="shared" si="4232"/>
        <v>0</v>
      </c>
      <c r="AJ431" s="474">
        <v>0</v>
      </c>
      <c r="AK431" s="263">
        <f t="shared" si="4233"/>
        <v>0</v>
      </c>
      <c r="AL431" s="474">
        <v>0</v>
      </c>
      <c r="AM431" s="263">
        <f t="shared" si="4234"/>
        <v>0</v>
      </c>
      <c r="AN431" s="474">
        <v>0</v>
      </c>
      <c r="AO431" s="263">
        <f t="shared" si="4235"/>
        <v>0</v>
      </c>
      <c r="AP431" s="474">
        <v>0</v>
      </c>
      <c r="AQ431" s="263">
        <f t="shared" si="4236"/>
        <v>0</v>
      </c>
      <c r="AR431" s="474">
        <v>0</v>
      </c>
      <c r="AS431" s="263">
        <f t="shared" si="4237"/>
        <v>0</v>
      </c>
      <c r="AT431" s="474">
        <v>0</v>
      </c>
      <c r="AU431" s="263">
        <f t="shared" si="4238"/>
        <v>0</v>
      </c>
      <c r="AV431" s="474">
        <v>0</v>
      </c>
      <c r="AW431" s="263">
        <f t="shared" si="4239"/>
        <v>0</v>
      </c>
      <c r="AX431" s="474">
        <v>0</v>
      </c>
      <c r="AY431" s="263">
        <f t="shared" si="4240"/>
        <v>0</v>
      </c>
      <c r="AZ431" s="474">
        <v>0</v>
      </c>
      <c r="BA431" s="263">
        <f t="shared" si="4241"/>
        <v>0</v>
      </c>
      <c r="BB431" s="474">
        <v>0</v>
      </c>
      <c r="BC431" s="263">
        <f t="shared" si="4242"/>
        <v>0</v>
      </c>
      <c r="BD431" s="474">
        <v>0</v>
      </c>
      <c r="BE431" s="263">
        <f t="shared" si="4243"/>
        <v>0</v>
      </c>
      <c r="BF431" s="474">
        <v>0</v>
      </c>
      <c r="BG431" s="263">
        <f t="shared" si="4244"/>
        <v>0</v>
      </c>
      <c r="BH431" s="474">
        <v>0</v>
      </c>
      <c r="BI431" s="263">
        <f t="shared" si="4245"/>
        <v>0</v>
      </c>
      <c r="BJ431" s="474">
        <v>0</v>
      </c>
      <c r="BK431" s="263">
        <f t="shared" si="4246"/>
        <v>0</v>
      </c>
      <c r="BL431" s="474">
        <v>0</v>
      </c>
      <c r="BM431" s="263">
        <f t="shared" si="4247"/>
        <v>0</v>
      </c>
      <c r="BN431" s="474">
        <v>0</v>
      </c>
      <c r="BO431" s="263">
        <f t="shared" si="4248"/>
        <v>0</v>
      </c>
      <c r="BP431" s="474">
        <v>0</v>
      </c>
      <c r="BQ431" s="476">
        <f t="shared" si="4249"/>
        <v>0</v>
      </c>
      <c r="BR431" s="295">
        <f t="shared" si="3830"/>
        <v>0</v>
      </c>
    </row>
    <row r="432" spans="2:70" ht="18" hidden="1" customHeight="1" outlineLevel="2" thickTop="1" thickBot="1">
      <c r="B432" s="208" t="s">
        <v>857</v>
      </c>
      <c r="C432" s="260" t="str">
        <f>IF(VLOOKUP(B432,'Orçamento Detalhado'!$A$11:$I$529,4,)="","",(VLOOKUP(B432,'Orçamento Detalhado'!$A$11:$I$529,4,)))</f>
        <v/>
      </c>
      <c r="D432" s="261" t="str">
        <f>IF(B432="","",VLOOKUP($B432,'Orçamento Detalhado'!$A$11:$J$529,10,))</f>
        <v/>
      </c>
      <c r="E432" s="262">
        <f t="shared" si="4097"/>
        <v>0</v>
      </c>
      <c r="F432" s="478">
        <v>428</v>
      </c>
      <c r="G432" s="263">
        <f t="shared" si="4218"/>
        <v>0</v>
      </c>
      <c r="H432" s="264"/>
      <c r="I432" s="263">
        <f t="shared" si="4219"/>
        <v>0</v>
      </c>
      <c r="J432" s="474"/>
      <c r="K432" s="263">
        <f t="shared" si="4220"/>
        <v>0</v>
      </c>
      <c r="L432" s="474">
        <v>0</v>
      </c>
      <c r="M432" s="263">
        <f t="shared" si="4221"/>
        <v>0</v>
      </c>
      <c r="N432" s="474">
        <v>0</v>
      </c>
      <c r="O432" s="263">
        <f t="shared" si="4222"/>
        <v>0</v>
      </c>
      <c r="P432" s="474">
        <v>0</v>
      </c>
      <c r="Q432" s="263">
        <f t="shared" si="4223"/>
        <v>0</v>
      </c>
      <c r="R432" s="474">
        <v>0</v>
      </c>
      <c r="S432" s="263">
        <f t="shared" si="4224"/>
        <v>0</v>
      </c>
      <c r="T432" s="474">
        <v>0</v>
      </c>
      <c r="U432" s="263">
        <f t="shared" si="4225"/>
        <v>0</v>
      </c>
      <c r="V432" s="474">
        <v>0</v>
      </c>
      <c r="W432" s="263">
        <f t="shared" si="4226"/>
        <v>0</v>
      </c>
      <c r="X432" s="474">
        <v>0</v>
      </c>
      <c r="Y432" s="263">
        <f t="shared" si="4227"/>
        <v>0</v>
      </c>
      <c r="Z432" s="474">
        <v>0</v>
      </c>
      <c r="AA432" s="263">
        <f t="shared" si="4228"/>
        <v>0</v>
      </c>
      <c r="AB432" s="474"/>
      <c r="AC432" s="263">
        <f t="shared" si="4229"/>
        <v>0</v>
      </c>
      <c r="AD432" s="474"/>
      <c r="AE432" s="263">
        <f t="shared" si="4230"/>
        <v>0</v>
      </c>
      <c r="AF432" s="474"/>
      <c r="AG432" s="263">
        <f t="shared" si="4231"/>
        <v>0</v>
      </c>
      <c r="AH432" s="474"/>
      <c r="AI432" s="263">
        <f t="shared" si="4232"/>
        <v>0</v>
      </c>
      <c r="AJ432" s="474">
        <v>0</v>
      </c>
      <c r="AK432" s="263">
        <f t="shared" si="4233"/>
        <v>0</v>
      </c>
      <c r="AL432" s="474">
        <v>0</v>
      </c>
      <c r="AM432" s="263">
        <f t="shared" si="4234"/>
        <v>0</v>
      </c>
      <c r="AN432" s="474">
        <v>0</v>
      </c>
      <c r="AO432" s="263">
        <f t="shared" si="4235"/>
        <v>0</v>
      </c>
      <c r="AP432" s="474">
        <v>0</v>
      </c>
      <c r="AQ432" s="263">
        <f t="shared" si="4236"/>
        <v>0</v>
      </c>
      <c r="AR432" s="474">
        <v>0</v>
      </c>
      <c r="AS432" s="263">
        <f t="shared" si="4237"/>
        <v>0</v>
      </c>
      <c r="AT432" s="474">
        <v>0</v>
      </c>
      <c r="AU432" s="263">
        <f t="shared" si="4238"/>
        <v>0</v>
      </c>
      <c r="AV432" s="474">
        <v>0</v>
      </c>
      <c r="AW432" s="263">
        <f t="shared" si="4239"/>
        <v>0</v>
      </c>
      <c r="AX432" s="474">
        <v>0</v>
      </c>
      <c r="AY432" s="263">
        <f t="shared" si="4240"/>
        <v>0</v>
      </c>
      <c r="AZ432" s="474">
        <v>0</v>
      </c>
      <c r="BA432" s="263">
        <f t="shared" si="4241"/>
        <v>0</v>
      </c>
      <c r="BB432" s="474">
        <v>0</v>
      </c>
      <c r="BC432" s="263">
        <f t="shared" si="4242"/>
        <v>0</v>
      </c>
      <c r="BD432" s="474">
        <v>0</v>
      </c>
      <c r="BE432" s="263">
        <f t="shared" si="4243"/>
        <v>0</v>
      </c>
      <c r="BF432" s="474">
        <v>0</v>
      </c>
      <c r="BG432" s="263">
        <f t="shared" si="4244"/>
        <v>0</v>
      </c>
      <c r="BH432" s="474">
        <v>0</v>
      </c>
      <c r="BI432" s="263">
        <f t="shared" si="4245"/>
        <v>0</v>
      </c>
      <c r="BJ432" s="474">
        <v>0</v>
      </c>
      <c r="BK432" s="263">
        <f t="shared" si="4246"/>
        <v>0</v>
      </c>
      <c r="BL432" s="474">
        <v>0</v>
      </c>
      <c r="BM432" s="263">
        <f t="shared" si="4247"/>
        <v>0</v>
      </c>
      <c r="BN432" s="474">
        <v>0</v>
      </c>
      <c r="BO432" s="263">
        <f t="shared" si="4248"/>
        <v>0</v>
      </c>
      <c r="BP432" s="474">
        <v>0</v>
      </c>
      <c r="BQ432" s="476">
        <f t="shared" si="4249"/>
        <v>0</v>
      </c>
      <c r="BR432" s="295">
        <f t="shared" si="3830"/>
        <v>0</v>
      </c>
    </row>
    <row r="433" spans="2:70" ht="18" hidden="1" customHeight="1" outlineLevel="2" collapsed="1" thickTop="1" thickBot="1">
      <c r="B433" s="208" t="s">
        <v>858</v>
      </c>
      <c r="C433" s="260" t="str">
        <f>IF(VLOOKUP(B433,'Orçamento Detalhado'!$A$11:$I$529,4,)="","",(VLOOKUP(B433,'Orçamento Detalhado'!$A$11:$I$529,4,)))</f>
        <v/>
      </c>
      <c r="D433" s="261" t="str">
        <f>IF(B433="","",VLOOKUP($B433,'Orçamento Detalhado'!$A$11:$J$529,10,))</f>
        <v/>
      </c>
      <c r="E433" s="262">
        <f t="shared" si="4097"/>
        <v>0</v>
      </c>
      <c r="F433" s="478">
        <v>429</v>
      </c>
      <c r="G433" s="263">
        <f t="shared" ref="G433" si="4250">IFERROR($D433*H433,0)</f>
        <v>0</v>
      </c>
      <c r="H433" s="264"/>
      <c r="I433" s="263">
        <f t="shared" ref="I433" si="4251">IFERROR($D433*J433,0)</f>
        <v>0</v>
      </c>
      <c r="J433" s="474"/>
      <c r="K433" s="263">
        <f t="shared" ref="K433" si="4252">IFERROR($D433*L433,0)</f>
        <v>0</v>
      </c>
      <c r="L433" s="474">
        <v>0</v>
      </c>
      <c r="M433" s="263">
        <f t="shared" ref="M433" si="4253">IFERROR($D433*N433,0)</f>
        <v>0</v>
      </c>
      <c r="N433" s="474">
        <v>0</v>
      </c>
      <c r="O433" s="263">
        <f t="shared" ref="O433" si="4254">IFERROR($D433*P433,0)</f>
        <v>0</v>
      </c>
      <c r="P433" s="474">
        <v>0</v>
      </c>
      <c r="Q433" s="263">
        <f t="shared" ref="Q433" si="4255">IFERROR($D433*R433,0)</f>
        <v>0</v>
      </c>
      <c r="R433" s="474">
        <v>0</v>
      </c>
      <c r="S433" s="263">
        <f t="shared" ref="S433" si="4256">IFERROR($D433*T433,0)</f>
        <v>0</v>
      </c>
      <c r="T433" s="474">
        <v>0</v>
      </c>
      <c r="U433" s="263">
        <f t="shared" ref="U433" si="4257">IFERROR($D433*V433,0)</f>
        <v>0</v>
      </c>
      <c r="V433" s="474">
        <v>0</v>
      </c>
      <c r="W433" s="263">
        <f t="shared" ref="W433" si="4258">IFERROR($D433*X433,0)</f>
        <v>0</v>
      </c>
      <c r="X433" s="474">
        <v>0</v>
      </c>
      <c r="Y433" s="263">
        <f t="shared" ref="Y433" si="4259">IFERROR($D433*Z433,0)</f>
        <v>0</v>
      </c>
      <c r="Z433" s="474">
        <v>0</v>
      </c>
      <c r="AA433" s="263">
        <f t="shared" ref="AA433" si="4260">IFERROR($D433*AB433,0)</f>
        <v>0</v>
      </c>
      <c r="AB433" s="474"/>
      <c r="AC433" s="263">
        <f t="shared" ref="AC433" si="4261">IFERROR($D433*AD433,0)</f>
        <v>0</v>
      </c>
      <c r="AD433" s="474"/>
      <c r="AE433" s="263">
        <f t="shared" ref="AE433" si="4262">IFERROR($D433*AF433,0)</f>
        <v>0</v>
      </c>
      <c r="AF433" s="474"/>
      <c r="AG433" s="263">
        <f t="shared" ref="AG433" si="4263">IFERROR($D433*AH433,0)</f>
        <v>0</v>
      </c>
      <c r="AH433" s="474"/>
      <c r="AI433" s="263">
        <f t="shared" ref="AI433" si="4264">IFERROR($D433*AJ433,0)</f>
        <v>0</v>
      </c>
      <c r="AJ433" s="474">
        <v>0</v>
      </c>
      <c r="AK433" s="263">
        <f t="shared" ref="AK433" si="4265">IFERROR($D433*AL433,0)</f>
        <v>0</v>
      </c>
      <c r="AL433" s="474">
        <v>0</v>
      </c>
      <c r="AM433" s="263">
        <f t="shared" ref="AM433" si="4266">IFERROR($D433*AN433,0)</f>
        <v>0</v>
      </c>
      <c r="AN433" s="474">
        <v>0</v>
      </c>
      <c r="AO433" s="263">
        <f t="shared" ref="AO433" si="4267">IFERROR($D433*AP433,0)</f>
        <v>0</v>
      </c>
      <c r="AP433" s="474">
        <v>0</v>
      </c>
      <c r="AQ433" s="263">
        <f t="shared" ref="AQ433" si="4268">IFERROR($D433*AR433,0)</f>
        <v>0</v>
      </c>
      <c r="AR433" s="474">
        <v>0</v>
      </c>
      <c r="AS433" s="263">
        <f t="shared" ref="AS433" si="4269">IFERROR($D433*AT433,0)</f>
        <v>0</v>
      </c>
      <c r="AT433" s="474">
        <v>0</v>
      </c>
      <c r="AU433" s="263">
        <f t="shared" ref="AU433" si="4270">IFERROR($D433*AV433,0)</f>
        <v>0</v>
      </c>
      <c r="AV433" s="474">
        <v>0</v>
      </c>
      <c r="AW433" s="263">
        <f t="shared" ref="AW433" si="4271">IFERROR($D433*AX433,0)</f>
        <v>0</v>
      </c>
      <c r="AX433" s="474">
        <v>0</v>
      </c>
      <c r="AY433" s="263">
        <f t="shared" ref="AY433" si="4272">IFERROR($D433*AZ433,0)</f>
        <v>0</v>
      </c>
      <c r="AZ433" s="474">
        <v>0</v>
      </c>
      <c r="BA433" s="263">
        <f t="shared" ref="BA433" si="4273">IFERROR($D433*BB433,0)</f>
        <v>0</v>
      </c>
      <c r="BB433" s="474">
        <v>0</v>
      </c>
      <c r="BC433" s="263">
        <f t="shared" ref="BC433" si="4274">IFERROR($D433*BD433,0)</f>
        <v>0</v>
      </c>
      <c r="BD433" s="474">
        <v>0</v>
      </c>
      <c r="BE433" s="263">
        <f t="shared" ref="BE433" si="4275">IFERROR($D433*BF433,0)</f>
        <v>0</v>
      </c>
      <c r="BF433" s="474">
        <v>0</v>
      </c>
      <c r="BG433" s="263">
        <f t="shared" ref="BG433" si="4276">IFERROR($D433*BH433,0)</f>
        <v>0</v>
      </c>
      <c r="BH433" s="474">
        <v>0</v>
      </c>
      <c r="BI433" s="263">
        <f t="shared" ref="BI433" si="4277">IFERROR($D433*BJ433,0)</f>
        <v>0</v>
      </c>
      <c r="BJ433" s="474">
        <v>0</v>
      </c>
      <c r="BK433" s="263">
        <f t="shared" ref="BK433" si="4278">IFERROR($D433*BL433,0)</f>
        <v>0</v>
      </c>
      <c r="BL433" s="474">
        <v>0</v>
      </c>
      <c r="BM433" s="263">
        <f t="shared" ref="BM433" si="4279">IFERROR($D433*BN433,0)</f>
        <v>0</v>
      </c>
      <c r="BN433" s="474">
        <v>0</v>
      </c>
      <c r="BO433" s="263">
        <f t="shared" ref="BO433" si="4280">IFERROR($D433*BP433,0)</f>
        <v>0</v>
      </c>
      <c r="BP433" s="474">
        <v>0</v>
      </c>
      <c r="BQ433" s="476">
        <f t="shared" ref="BQ433" si="4281">SUM(BN433,BL433,BJ433,BH433,BF433,BD433,BB433,AZ433,AX433,AV433,AT433,AR433,AP433,AN433,AL433,AJ433,AH433,AF433,AD433,AB433,Z433,X433,V433,T433,R433,P433,N433,L433,J433,H433,BP433)</f>
        <v>0</v>
      </c>
      <c r="BR433" s="295">
        <f t="shared" si="3830"/>
        <v>0</v>
      </c>
    </row>
    <row r="434" spans="2:70" ht="18" hidden="1" customHeight="1" outlineLevel="1" thickTop="1" thickBot="1">
      <c r="B434" s="246" t="s">
        <v>140</v>
      </c>
      <c r="C434" s="266" t="str">
        <f>IF(B434="","",VLOOKUP(B434,'Orçamento Detalhado'!$A$11:$I$529,4,))</f>
        <v>TELEFONIA</v>
      </c>
      <c r="D434" s="249">
        <f>SUM(D435:D438)</f>
        <v>0</v>
      </c>
      <c r="E434" s="250">
        <f t="shared" si="4097"/>
        <v>0</v>
      </c>
      <c r="F434" s="478">
        <v>430</v>
      </c>
      <c r="G434" s="251">
        <f>SUM(G435:G438)</f>
        <v>0</v>
      </c>
      <c r="H434" s="252">
        <f t="shared" ref="H434" si="4282">IFERROR(G434/$D434,0)</f>
        <v>0</v>
      </c>
      <c r="I434" s="251">
        <f>SUM(I435:I438)</f>
        <v>0</v>
      </c>
      <c r="J434" s="473">
        <f t="shared" ref="J434" si="4283">IFERROR(I434/$D434,0)</f>
        <v>0</v>
      </c>
      <c r="K434" s="251">
        <f t="shared" ref="K434" si="4284">SUM(K435:K438)</f>
        <v>0</v>
      </c>
      <c r="L434" s="473">
        <f t="shared" ref="L434" si="4285">IFERROR(K434/$D434,0)</f>
        <v>0</v>
      </c>
      <c r="M434" s="251">
        <f t="shared" ref="M434" si="4286">SUM(M435:M438)</f>
        <v>0</v>
      </c>
      <c r="N434" s="473">
        <f t="shared" ref="N434" si="4287">IFERROR(M434/$D434,0)</f>
        <v>0</v>
      </c>
      <c r="O434" s="251">
        <f t="shared" ref="O434" si="4288">SUM(O435:O438)</f>
        <v>0</v>
      </c>
      <c r="P434" s="473">
        <f t="shared" ref="P434" si="4289">IFERROR(O434/$D434,0)</f>
        <v>0</v>
      </c>
      <c r="Q434" s="251">
        <f t="shared" ref="Q434" si="4290">SUM(Q435:Q438)</f>
        <v>0</v>
      </c>
      <c r="R434" s="473">
        <f t="shared" ref="R434" si="4291">IFERROR(Q434/$D434,0)</f>
        <v>0</v>
      </c>
      <c r="S434" s="251">
        <f t="shared" ref="S434" si="4292">SUM(S435:S438)</f>
        <v>0</v>
      </c>
      <c r="T434" s="473">
        <f t="shared" ref="T434" si="4293">IFERROR(S434/$D434,0)</f>
        <v>0</v>
      </c>
      <c r="U434" s="251">
        <f t="shared" ref="U434" si="4294">SUM(U435:U438)</f>
        <v>0</v>
      </c>
      <c r="V434" s="473">
        <f t="shared" ref="V434" si="4295">IFERROR(U434/$D434,0)</f>
        <v>0</v>
      </c>
      <c r="W434" s="251">
        <f t="shared" ref="W434" si="4296">SUM(W435:W438)</f>
        <v>0</v>
      </c>
      <c r="X434" s="473">
        <f t="shared" ref="X434" si="4297">IFERROR(W434/$D434,0)</f>
        <v>0</v>
      </c>
      <c r="Y434" s="251">
        <f t="shared" ref="Y434" si="4298">SUM(Y435:Y438)</f>
        <v>0</v>
      </c>
      <c r="Z434" s="473">
        <f t="shared" ref="Z434" si="4299">IFERROR(Y434/$D434,0)</f>
        <v>0</v>
      </c>
      <c r="AA434" s="251">
        <f t="shared" ref="AA434" si="4300">SUM(AA435:AA438)</f>
        <v>0</v>
      </c>
      <c r="AB434" s="473">
        <f t="shared" ref="AB434" si="4301">IFERROR(AA434/$D434,0)</f>
        <v>0</v>
      </c>
      <c r="AC434" s="251">
        <f t="shared" ref="AC434" si="4302">SUM(AC435:AC438)</f>
        <v>0</v>
      </c>
      <c r="AD434" s="473">
        <f t="shared" ref="AD434" si="4303">IFERROR(AC434/$D434,0)</f>
        <v>0</v>
      </c>
      <c r="AE434" s="251">
        <f t="shared" ref="AE434" si="4304">SUM(AE435:AE438)</f>
        <v>0</v>
      </c>
      <c r="AF434" s="473">
        <f t="shared" ref="AF434" si="4305">IFERROR(AE434/$D434,0)</f>
        <v>0</v>
      </c>
      <c r="AG434" s="251">
        <f t="shared" ref="AG434" si="4306">SUM(AG435:AG438)</f>
        <v>0</v>
      </c>
      <c r="AH434" s="473">
        <f t="shared" ref="AH434" si="4307">IFERROR(AG434/$D434,0)</f>
        <v>0</v>
      </c>
      <c r="AI434" s="251">
        <f t="shared" ref="AI434" si="4308">SUM(AI435:AI438)</f>
        <v>0</v>
      </c>
      <c r="AJ434" s="473">
        <f t="shared" ref="AJ434" si="4309">IFERROR(AI434/$D434,0)</f>
        <v>0</v>
      </c>
      <c r="AK434" s="251">
        <f t="shared" ref="AK434" si="4310">SUM(AK435:AK438)</f>
        <v>0</v>
      </c>
      <c r="AL434" s="473">
        <f t="shared" ref="AL434" si="4311">IFERROR(AK434/$D434,0)</f>
        <v>0</v>
      </c>
      <c r="AM434" s="251">
        <f t="shared" ref="AM434" si="4312">SUM(AM435:AM438)</f>
        <v>0</v>
      </c>
      <c r="AN434" s="473">
        <f t="shared" ref="AN434" si="4313">IFERROR(AM434/$D434,0)</f>
        <v>0</v>
      </c>
      <c r="AO434" s="251">
        <f t="shared" ref="AO434" si="4314">SUM(AO435:AO438)</f>
        <v>0</v>
      </c>
      <c r="AP434" s="473">
        <f t="shared" ref="AP434" si="4315">IFERROR(AO434/$D434,0)</f>
        <v>0</v>
      </c>
      <c r="AQ434" s="251">
        <f t="shared" ref="AQ434" si="4316">SUM(AQ435:AQ438)</f>
        <v>0</v>
      </c>
      <c r="AR434" s="473">
        <f t="shared" ref="AR434" si="4317">IFERROR(AQ434/$D434,0)</f>
        <v>0</v>
      </c>
      <c r="AS434" s="251">
        <f t="shared" ref="AS434" si="4318">SUM(AS435:AS438)</f>
        <v>0</v>
      </c>
      <c r="AT434" s="473">
        <f t="shared" ref="AT434" si="4319">IFERROR(AS434/$D434,0)</f>
        <v>0</v>
      </c>
      <c r="AU434" s="251">
        <f t="shared" ref="AU434" si="4320">SUM(AU435:AU438)</f>
        <v>0</v>
      </c>
      <c r="AV434" s="473">
        <f t="shared" ref="AV434" si="4321">IFERROR(AU434/$D434,0)</f>
        <v>0</v>
      </c>
      <c r="AW434" s="251">
        <f t="shared" ref="AW434" si="4322">SUM(AW435:AW438)</f>
        <v>0</v>
      </c>
      <c r="AX434" s="473">
        <f t="shared" ref="AX434" si="4323">IFERROR(AW434/$D434,0)</f>
        <v>0</v>
      </c>
      <c r="AY434" s="251">
        <f t="shared" ref="AY434" si="4324">SUM(AY435:AY438)</f>
        <v>0</v>
      </c>
      <c r="AZ434" s="473">
        <f t="shared" ref="AZ434" si="4325">IFERROR(AY434/$D434,0)</f>
        <v>0</v>
      </c>
      <c r="BA434" s="251">
        <f t="shared" ref="BA434" si="4326">SUM(BA435:BA438)</f>
        <v>0</v>
      </c>
      <c r="BB434" s="473">
        <f t="shared" ref="BB434" si="4327">IFERROR(BA434/$D434,0)</f>
        <v>0</v>
      </c>
      <c r="BC434" s="251">
        <f t="shared" ref="BC434" si="4328">SUM(BC435:BC438)</f>
        <v>0</v>
      </c>
      <c r="BD434" s="473">
        <f t="shared" ref="BD434" si="4329">IFERROR(BC434/$D434,0)</f>
        <v>0</v>
      </c>
      <c r="BE434" s="251">
        <f t="shared" ref="BE434" si="4330">SUM(BE435:BE438)</f>
        <v>0</v>
      </c>
      <c r="BF434" s="473">
        <f t="shared" ref="BF434" si="4331">IFERROR(BE434/$D434,0)</f>
        <v>0</v>
      </c>
      <c r="BG434" s="251">
        <f t="shared" ref="BG434" si="4332">SUM(BG435:BG438)</f>
        <v>0</v>
      </c>
      <c r="BH434" s="473">
        <f t="shared" ref="BH434" si="4333">IFERROR(BG434/$D434,0)</f>
        <v>0</v>
      </c>
      <c r="BI434" s="251">
        <f t="shared" ref="BI434" si="4334">SUM(BI435:BI438)</f>
        <v>0</v>
      </c>
      <c r="BJ434" s="473">
        <f t="shared" ref="BJ434" si="4335">IFERROR(BI434/$D434,0)</f>
        <v>0</v>
      </c>
      <c r="BK434" s="251">
        <f>SUM(BK435:BK438)</f>
        <v>0</v>
      </c>
      <c r="BL434" s="473">
        <f t="shared" ref="BL434" si="4336">IFERROR(BK434/$D434,0)</f>
        <v>0</v>
      </c>
      <c r="BM434" s="251">
        <f t="shared" ref="BM434" si="4337">SUM(BM435:BM438)</f>
        <v>0</v>
      </c>
      <c r="BN434" s="473">
        <f t="shared" ref="BN434" si="4338">IFERROR(BM434/$D434,0)</f>
        <v>0</v>
      </c>
      <c r="BO434" s="251">
        <f>SUM(BO435:BO438)</f>
        <v>0</v>
      </c>
      <c r="BP434" s="473">
        <f t="shared" ref="BP434" si="4339">IFERROR(BO434/$D434,0)</f>
        <v>0</v>
      </c>
      <c r="BQ434" s="476">
        <f t="shared" si="3130"/>
        <v>0</v>
      </c>
      <c r="BR434" s="295">
        <f t="shared" si="3830"/>
        <v>0</v>
      </c>
    </row>
    <row r="435" spans="2:70" ht="18" hidden="1" customHeight="1" outlineLevel="2" thickTop="1" thickBot="1">
      <c r="B435" s="208" t="s">
        <v>860</v>
      </c>
      <c r="C435" s="260" t="str">
        <f>IF(VLOOKUP(B435,'Orçamento Detalhado'!$A$11:$I$529,4,)="","",(VLOOKUP(B435,'Orçamento Detalhado'!$A$11:$I$529,4,)))</f>
        <v>Rede de distribuição - telefonia e interfonia.</v>
      </c>
      <c r="D435" s="261" t="str">
        <f>IF(B435="","",VLOOKUP($B435,'Orçamento Detalhado'!$A$11:$J$529,10,))</f>
        <v/>
      </c>
      <c r="E435" s="262">
        <f t="shared" si="4097"/>
        <v>0</v>
      </c>
      <c r="F435" s="478">
        <v>431</v>
      </c>
      <c r="G435" s="263">
        <f t="shared" ref="G435:G437" si="4340">IFERROR($D435*H435,0)</f>
        <v>0</v>
      </c>
      <c r="H435" s="264"/>
      <c r="I435" s="263">
        <f t="shared" ref="I435:I437" si="4341">IFERROR($D435*J435,0)</f>
        <v>0</v>
      </c>
      <c r="J435" s="474"/>
      <c r="K435" s="263">
        <f t="shared" ref="K435:K437" si="4342">IFERROR($D435*L435,0)</f>
        <v>0</v>
      </c>
      <c r="L435" s="474">
        <v>0</v>
      </c>
      <c r="M435" s="263">
        <f t="shared" ref="M435:M437" si="4343">IFERROR($D435*N435,0)</f>
        <v>0</v>
      </c>
      <c r="N435" s="474">
        <v>0</v>
      </c>
      <c r="O435" s="263">
        <f t="shared" ref="O435:O437" si="4344">IFERROR($D435*P435,0)</f>
        <v>0</v>
      </c>
      <c r="P435" s="474">
        <v>0</v>
      </c>
      <c r="Q435" s="263">
        <f t="shared" ref="Q435:Q437" si="4345">IFERROR($D435*R435,0)</f>
        <v>0</v>
      </c>
      <c r="R435" s="474">
        <v>0</v>
      </c>
      <c r="S435" s="263">
        <f t="shared" ref="S435:S437" si="4346">IFERROR($D435*T435,0)</f>
        <v>0</v>
      </c>
      <c r="T435" s="474">
        <v>0</v>
      </c>
      <c r="U435" s="263">
        <f t="shared" ref="U435:U437" si="4347">IFERROR($D435*V435,0)</f>
        <v>0</v>
      </c>
      <c r="V435" s="474">
        <v>0</v>
      </c>
      <c r="W435" s="263">
        <f t="shared" ref="W435:W437" si="4348">IFERROR($D435*X435,0)</f>
        <v>0</v>
      </c>
      <c r="X435" s="474">
        <v>0</v>
      </c>
      <c r="Y435" s="263">
        <f t="shared" ref="Y435:Y437" si="4349">IFERROR($D435*Z435,0)</f>
        <v>0</v>
      </c>
      <c r="Z435" s="474">
        <v>0</v>
      </c>
      <c r="AA435" s="263">
        <f t="shared" ref="AA435:AA437" si="4350">IFERROR($D435*AB435,0)</f>
        <v>0</v>
      </c>
      <c r="AB435" s="474"/>
      <c r="AC435" s="263">
        <f t="shared" ref="AC435:AC437" si="4351">IFERROR($D435*AD435,0)</f>
        <v>0</v>
      </c>
      <c r="AD435" s="474"/>
      <c r="AE435" s="263">
        <f t="shared" ref="AE435:AE437" si="4352">IFERROR($D435*AF435,0)</f>
        <v>0</v>
      </c>
      <c r="AF435" s="474"/>
      <c r="AG435" s="263">
        <f t="shared" ref="AG435:AG437" si="4353">IFERROR($D435*AH435,0)</f>
        <v>0</v>
      </c>
      <c r="AH435" s="474"/>
      <c r="AI435" s="263">
        <f t="shared" ref="AI435:AI437" si="4354">IFERROR($D435*AJ435,0)</f>
        <v>0</v>
      </c>
      <c r="AJ435" s="474">
        <v>0</v>
      </c>
      <c r="AK435" s="263">
        <f t="shared" ref="AK435:AK437" si="4355">IFERROR($D435*AL435,0)</f>
        <v>0</v>
      </c>
      <c r="AL435" s="474">
        <v>0</v>
      </c>
      <c r="AM435" s="263">
        <f t="shared" ref="AM435:AM437" si="4356">IFERROR($D435*AN435,0)</f>
        <v>0</v>
      </c>
      <c r="AN435" s="474">
        <v>0</v>
      </c>
      <c r="AO435" s="263">
        <f t="shared" ref="AO435:AO437" si="4357">IFERROR($D435*AP435,0)</f>
        <v>0</v>
      </c>
      <c r="AP435" s="474">
        <v>0</v>
      </c>
      <c r="AQ435" s="263">
        <f t="shared" ref="AQ435:AQ437" si="4358">IFERROR($D435*AR435,0)</f>
        <v>0</v>
      </c>
      <c r="AR435" s="474">
        <v>0</v>
      </c>
      <c r="AS435" s="263">
        <f t="shared" ref="AS435:AS437" si="4359">IFERROR($D435*AT435,0)</f>
        <v>0</v>
      </c>
      <c r="AT435" s="474">
        <v>0</v>
      </c>
      <c r="AU435" s="263">
        <f t="shared" ref="AU435:AU437" si="4360">IFERROR($D435*AV435,0)</f>
        <v>0</v>
      </c>
      <c r="AV435" s="474">
        <v>0</v>
      </c>
      <c r="AW435" s="263">
        <f t="shared" ref="AW435:AW437" si="4361">IFERROR($D435*AX435,0)</f>
        <v>0</v>
      </c>
      <c r="AX435" s="474">
        <v>0</v>
      </c>
      <c r="AY435" s="263">
        <f t="shared" ref="AY435:AY437" si="4362">IFERROR($D435*AZ435,0)</f>
        <v>0</v>
      </c>
      <c r="AZ435" s="474">
        <v>0</v>
      </c>
      <c r="BA435" s="263">
        <f t="shared" ref="BA435:BA437" si="4363">IFERROR($D435*BB435,0)</f>
        <v>0</v>
      </c>
      <c r="BB435" s="474">
        <v>0</v>
      </c>
      <c r="BC435" s="263">
        <f t="shared" ref="BC435:BC437" si="4364">IFERROR($D435*BD435,0)</f>
        <v>0</v>
      </c>
      <c r="BD435" s="474">
        <v>0</v>
      </c>
      <c r="BE435" s="263">
        <f t="shared" ref="BE435:BE437" si="4365">IFERROR($D435*BF435,0)</f>
        <v>0</v>
      </c>
      <c r="BF435" s="474">
        <v>0</v>
      </c>
      <c r="BG435" s="263">
        <f t="shared" ref="BG435:BG437" si="4366">IFERROR($D435*BH435,0)</f>
        <v>0</v>
      </c>
      <c r="BH435" s="474">
        <v>0</v>
      </c>
      <c r="BI435" s="263">
        <f t="shared" ref="BI435:BI437" si="4367">IFERROR($D435*BJ435,0)</f>
        <v>0</v>
      </c>
      <c r="BJ435" s="474">
        <v>0</v>
      </c>
      <c r="BK435" s="263">
        <f t="shared" ref="BK435:BK437" si="4368">IFERROR($D435*BL435,0)</f>
        <v>0</v>
      </c>
      <c r="BL435" s="474">
        <v>0</v>
      </c>
      <c r="BM435" s="263">
        <f t="shared" ref="BM435:BM437" si="4369">IFERROR($D435*BN435,0)</f>
        <v>0</v>
      </c>
      <c r="BN435" s="474">
        <v>0</v>
      </c>
      <c r="BO435" s="263">
        <f t="shared" ref="BO435:BO437" si="4370">IFERROR($D435*BP435,0)</f>
        <v>0</v>
      </c>
      <c r="BP435" s="474">
        <v>0</v>
      </c>
      <c r="BQ435" s="476">
        <f t="shared" ref="BQ435:BQ437" si="4371">SUM(BN435,BL435,BJ435,BH435,BF435,BD435,BB435,AZ435,AX435,AV435,AT435,AR435,AP435,AN435,AL435,AJ435,AH435,AF435,AD435,AB435,Z435,X435,V435,T435,R435,P435,N435,L435,J435,H435,BP435)</f>
        <v>0</v>
      </c>
      <c r="BR435" s="295">
        <f t="shared" si="3830"/>
        <v>0</v>
      </c>
    </row>
    <row r="436" spans="2:70" ht="18" hidden="1" customHeight="1" outlineLevel="2" thickTop="1" thickBot="1">
      <c r="B436" s="208" t="s">
        <v>862</v>
      </c>
      <c r="C436" s="260" t="str">
        <f>IF(VLOOKUP(B436,'Orçamento Detalhado'!$A$11:$I$529,4,)="","",(VLOOKUP(B436,'Orçamento Detalhado'!$A$11:$I$529,4,)))</f>
        <v/>
      </c>
      <c r="D436" s="261" t="str">
        <f>IF(B436="","",VLOOKUP($B436,'Orçamento Detalhado'!$A$11:$J$529,10,))</f>
        <v/>
      </c>
      <c r="E436" s="262">
        <f t="shared" si="4097"/>
        <v>0</v>
      </c>
      <c r="F436" s="478">
        <v>432</v>
      </c>
      <c r="G436" s="263">
        <f t="shared" si="4340"/>
        <v>0</v>
      </c>
      <c r="H436" s="264"/>
      <c r="I436" s="263">
        <f t="shared" si="4341"/>
        <v>0</v>
      </c>
      <c r="J436" s="474"/>
      <c r="K436" s="263">
        <f t="shared" si="4342"/>
        <v>0</v>
      </c>
      <c r="L436" s="474">
        <v>0</v>
      </c>
      <c r="M436" s="263">
        <f t="shared" si="4343"/>
        <v>0</v>
      </c>
      <c r="N436" s="474">
        <v>0</v>
      </c>
      <c r="O436" s="263">
        <f t="shared" si="4344"/>
        <v>0</v>
      </c>
      <c r="P436" s="474">
        <v>0</v>
      </c>
      <c r="Q436" s="263">
        <f t="shared" si="4345"/>
        <v>0</v>
      </c>
      <c r="R436" s="474">
        <v>0</v>
      </c>
      <c r="S436" s="263">
        <f t="shared" si="4346"/>
        <v>0</v>
      </c>
      <c r="T436" s="474">
        <v>0</v>
      </c>
      <c r="U436" s="263">
        <f t="shared" si="4347"/>
        <v>0</v>
      </c>
      <c r="V436" s="474">
        <v>0</v>
      </c>
      <c r="W436" s="263">
        <f t="shared" si="4348"/>
        <v>0</v>
      </c>
      <c r="X436" s="474">
        <v>0</v>
      </c>
      <c r="Y436" s="263">
        <f t="shared" si="4349"/>
        <v>0</v>
      </c>
      <c r="Z436" s="474">
        <v>0</v>
      </c>
      <c r="AA436" s="263">
        <f t="shared" si="4350"/>
        <v>0</v>
      </c>
      <c r="AB436" s="474"/>
      <c r="AC436" s="263">
        <f t="shared" si="4351"/>
        <v>0</v>
      </c>
      <c r="AD436" s="474"/>
      <c r="AE436" s="263">
        <f t="shared" si="4352"/>
        <v>0</v>
      </c>
      <c r="AF436" s="474"/>
      <c r="AG436" s="263">
        <f t="shared" si="4353"/>
        <v>0</v>
      </c>
      <c r="AH436" s="474"/>
      <c r="AI436" s="263">
        <f t="shared" si="4354"/>
        <v>0</v>
      </c>
      <c r="AJ436" s="474">
        <v>0</v>
      </c>
      <c r="AK436" s="263">
        <f t="shared" si="4355"/>
        <v>0</v>
      </c>
      <c r="AL436" s="474">
        <v>0</v>
      </c>
      <c r="AM436" s="263">
        <f t="shared" si="4356"/>
        <v>0</v>
      </c>
      <c r="AN436" s="474">
        <v>0</v>
      </c>
      <c r="AO436" s="263">
        <f t="shared" si="4357"/>
        <v>0</v>
      </c>
      <c r="AP436" s="474">
        <v>0</v>
      </c>
      <c r="AQ436" s="263">
        <f t="shared" si="4358"/>
        <v>0</v>
      </c>
      <c r="AR436" s="474">
        <v>0</v>
      </c>
      <c r="AS436" s="263">
        <f t="shared" si="4359"/>
        <v>0</v>
      </c>
      <c r="AT436" s="474">
        <v>0</v>
      </c>
      <c r="AU436" s="263">
        <f t="shared" si="4360"/>
        <v>0</v>
      </c>
      <c r="AV436" s="474">
        <v>0</v>
      </c>
      <c r="AW436" s="263">
        <f t="shared" si="4361"/>
        <v>0</v>
      </c>
      <c r="AX436" s="474">
        <v>0</v>
      </c>
      <c r="AY436" s="263">
        <f t="shared" si="4362"/>
        <v>0</v>
      </c>
      <c r="AZ436" s="474">
        <v>0</v>
      </c>
      <c r="BA436" s="263">
        <f t="shared" si="4363"/>
        <v>0</v>
      </c>
      <c r="BB436" s="474">
        <v>0</v>
      </c>
      <c r="BC436" s="263">
        <f t="shared" si="4364"/>
        <v>0</v>
      </c>
      <c r="BD436" s="474">
        <v>0</v>
      </c>
      <c r="BE436" s="263">
        <f t="shared" si="4365"/>
        <v>0</v>
      </c>
      <c r="BF436" s="474">
        <v>0</v>
      </c>
      <c r="BG436" s="263">
        <f t="shared" si="4366"/>
        <v>0</v>
      </c>
      <c r="BH436" s="474">
        <v>0</v>
      </c>
      <c r="BI436" s="263">
        <f t="shared" si="4367"/>
        <v>0</v>
      </c>
      <c r="BJ436" s="474">
        <v>0</v>
      </c>
      <c r="BK436" s="263">
        <f t="shared" si="4368"/>
        <v>0</v>
      </c>
      <c r="BL436" s="474">
        <v>0</v>
      </c>
      <c r="BM436" s="263">
        <f t="shared" si="4369"/>
        <v>0</v>
      </c>
      <c r="BN436" s="474">
        <v>0</v>
      </c>
      <c r="BO436" s="263">
        <f t="shared" si="4370"/>
        <v>0</v>
      </c>
      <c r="BP436" s="474">
        <v>0</v>
      </c>
      <c r="BQ436" s="476">
        <f t="shared" si="4371"/>
        <v>0</v>
      </c>
      <c r="BR436" s="295">
        <f t="shared" si="3830"/>
        <v>0</v>
      </c>
    </row>
    <row r="437" spans="2:70" ht="18" hidden="1" customHeight="1" outlineLevel="2" thickTop="1" thickBot="1">
      <c r="B437" s="208" t="s">
        <v>863</v>
      </c>
      <c r="C437" s="260" t="str">
        <f>IF(VLOOKUP(B437,'Orçamento Detalhado'!$A$11:$I$529,4,)="","",(VLOOKUP(B437,'Orçamento Detalhado'!$A$11:$I$529,4,)))</f>
        <v/>
      </c>
      <c r="D437" s="261" t="str">
        <f>IF(B437="","",VLOOKUP($B437,'Orçamento Detalhado'!$A$11:$J$529,10,))</f>
        <v/>
      </c>
      <c r="E437" s="262">
        <f t="shared" si="4097"/>
        <v>0</v>
      </c>
      <c r="F437" s="478">
        <v>433</v>
      </c>
      <c r="G437" s="263">
        <f t="shared" si="4340"/>
        <v>0</v>
      </c>
      <c r="H437" s="264"/>
      <c r="I437" s="263">
        <f t="shared" si="4341"/>
        <v>0</v>
      </c>
      <c r="J437" s="474"/>
      <c r="K437" s="263">
        <f t="shared" si="4342"/>
        <v>0</v>
      </c>
      <c r="L437" s="474">
        <v>0</v>
      </c>
      <c r="M437" s="263">
        <f t="shared" si="4343"/>
        <v>0</v>
      </c>
      <c r="N437" s="474">
        <v>0</v>
      </c>
      <c r="O437" s="263">
        <f t="shared" si="4344"/>
        <v>0</v>
      </c>
      <c r="P437" s="474">
        <v>0</v>
      </c>
      <c r="Q437" s="263">
        <f t="shared" si="4345"/>
        <v>0</v>
      </c>
      <c r="R437" s="474">
        <v>0</v>
      </c>
      <c r="S437" s="263">
        <f t="shared" si="4346"/>
        <v>0</v>
      </c>
      <c r="T437" s="474">
        <v>0</v>
      </c>
      <c r="U437" s="263">
        <f t="shared" si="4347"/>
        <v>0</v>
      </c>
      <c r="V437" s="474">
        <v>0</v>
      </c>
      <c r="W437" s="263">
        <f t="shared" si="4348"/>
        <v>0</v>
      </c>
      <c r="X437" s="474">
        <v>0</v>
      </c>
      <c r="Y437" s="263">
        <f t="shared" si="4349"/>
        <v>0</v>
      </c>
      <c r="Z437" s="474">
        <v>0</v>
      </c>
      <c r="AA437" s="263">
        <f t="shared" si="4350"/>
        <v>0</v>
      </c>
      <c r="AB437" s="474"/>
      <c r="AC437" s="263">
        <f t="shared" si="4351"/>
        <v>0</v>
      </c>
      <c r="AD437" s="474"/>
      <c r="AE437" s="263">
        <f t="shared" si="4352"/>
        <v>0</v>
      </c>
      <c r="AF437" s="474"/>
      <c r="AG437" s="263">
        <f t="shared" si="4353"/>
        <v>0</v>
      </c>
      <c r="AH437" s="474"/>
      <c r="AI437" s="263">
        <f t="shared" si="4354"/>
        <v>0</v>
      </c>
      <c r="AJ437" s="474">
        <v>0</v>
      </c>
      <c r="AK437" s="263">
        <f t="shared" si="4355"/>
        <v>0</v>
      </c>
      <c r="AL437" s="474">
        <v>0</v>
      </c>
      <c r="AM437" s="263">
        <f t="shared" si="4356"/>
        <v>0</v>
      </c>
      <c r="AN437" s="474">
        <v>0</v>
      </c>
      <c r="AO437" s="263">
        <f t="shared" si="4357"/>
        <v>0</v>
      </c>
      <c r="AP437" s="474">
        <v>0</v>
      </c>
      <c r="AQ437" s="263">
        <f t="shared" si="4358"/>
        <v>0</v>
      </c>
      <c r="AR437" s="474">
        <v>0</v>
      </c>
      <c r="AS437" s="263">
        <f t="shared" si="4359"/>
        <v>0</v>
      </c>
      <c r="AT437" s="474">
        <v>0</v>
      </c>
      <c r="AU437" s="263">
        <f t="shared" si="4360"/>
        <v>0</v>
      </c>
      <c r="AV437" s="474">
        <v>0</v>
      </c>
      <c r="AW437" s="263">
        <f t="shared" si="4361"/>
        <v>0</v>
      </c>
      <c r="AX437" s="474">
        <v>0</v>
      </c>
      <c r="AY437" s="263">
        <f t="shared" si="4362"/>
        <v>0</v>
      </c>
      <c r="AZ437" s="474">
        <v>0</v>
      </c>
      <c r="BA437" s="263">
        <f t="shared" si="4363"/>
        <v>0</v>
      </c>
      <c r="BB437" s="474">
        <v>0</v>
      </c>
      <c r="BC437" s="263">
        <f t="shared" si="4364"/>
        <v>0</v>
      </c>
      <c r="BD437" s="474">
        <v>0</v>
      </c>
      <c r="BE437" s="263">
        <f t="shared" si="4365"/>
        <v>0</v>
      </c>
      <c r="BF437" s="474">
        <v>0</v>
      </c>
      <c r="BG437" s="263">
        <f t="shared" si="4366"/>
        <v>0</v>
      </c>
      <c r="BH437" s="474">
        <v>0</v>
      </c>
      <c r="BI437" s="263">
        <f t="shared" si="4367"/>
        <v>0</v>
      </c>
      <c r="BJ437" s="474">
        <v>0</v>
      </c>
      <c r="BK437" s="263">
        <f t="shared" si="4368"/>
        <v>0</v>
      </c>
      <c r="BL437" s="474">
        <v>0</v>
      </c>
      <c r="BM437" s="263">
        <f t="shared" si="4369"/>
        <v>0</v>
      </c>
      <c r="BN437" s="474">
        <v>0</v>
      </c>
      <c r="BO437" s="263">
        <f t="shared" si="4370"/>
        <v>0</v>
      </c>
      <c r="BP437" s="474">
        <v>0</v>
      </c>
      <c r="BQ437" s="476">
        <f t="shared" si="4371"/>
        <v>0</v>
      </c>
      <c r="BR437" s="295">
        <f t="shared" si="3830"/>
        <v>0</v>
      </c>
    </row>
    <row r="438" spans="2:70" ht="18" hidden="1" customHeight="1" outlineLevel="2" collapsed="1" thickTop="1" thickBot="1">
      <c r="B438" s="208" t="s">
        <v>864</v>
      </c>
      <c r="C438" s="260" t="str">
        <f>IF(VLOOKUP(B438,'Orçamento Detalhado'!$A$11:$I$529,4,)="","",(VLOOKUP(B438,'Orçamento Detalhado'!$A$11:$I$529,4,)))</f>
        <v/>
      </c>
      <c r="D438" s="261" t="str">
        <f>IF(B438="","",VLOOKUP($B438,'Orçamento Detalhado'!$A$11:$J$529,10,))</f>
        <v/>
      </c>
      <c r="E438" s="262">
        <f t="shared" si="4097"/>
        <v>0</v>
      </c>
      <c r="F438" s="478">
        <v>434</v>
      </c>
      <c r="G438" s="263">
        <f t="shared" ref="G438" si="4372">IFERROR($D438*H438,0)</f>
        <v>0</v>
      </c>
      <c r="H438" s="264"/>
      <c r="I438" s="263">
        <f t="shared" ref="I438" si="4373">IFERROR($D438*J438,0)</f>
        <v>0</v>
      </c>
      <c r="J438" s="474"/>
      <c r="K438" s="263">
        <f t="shared" ref="K438" si="4374">IFERROR($D438*L438,0)</f>
        <v>0</v>
      </c>
      <c r="L438" s="474">
        <v>0</v>
      </c>
      <c r="M438" s="263">
        <f t="shared" ref="M438" si="4375">IFERROR($D438*N438,0)</f>
        <v>0</v>
      </c>
      <c r="N438" s="474">
        <v>0</v>
      </c>
      <c r="O438" s="263">
        <f t="shared" ref="O438" si="4376">IFERROR($D438*P438,0)</f>
        <v>0</v>
      </c>
      <c r="P438" s="474">
        <v>0</v>
      </c>
      <c r="Q438" s="263">
        <f t="shared" ref="Q438" si="4377">IFERROR($D438*R438,0)</f>
        <v>0</v>
      </c>
      <c r="R438" s="474">
        <v>0</v>
      </c>
      <c r="S438" s="263">
        <f t="shared" ref="S438" si="4378">IFERROR($D438*T438,0)</f>
        <v>0</v>
      </c>
      <c r="T438" s="474">
        <v>0</v>
      </c>
      <c r="U438" s="263">
        <f t="shared" ref="U438" si="4379">IFERROR($D438*V438,0)</f>
        <v>0</v>
      </c>
      <c r="V438" s="474">
        <v>0</v>
      </c>
      <c r="W438" s="263">
        <f t="shared" ref="W438" si="4380">IFERROR($D438*X438,0)</f>
        <v>0</v>
      </c>
      <c r="X438" s="474">
        <v>0</v>
      </c>
      <c r="Y438" s="263">
        <f t="shared" ref="Y438" si="4381">IFERROR($D438*Z438,0)</f>
        <v>0</v>
      </c>
      <c r="Z438" s="474">
        <v>0</v>
      </c>
      <c r="AA438" s="263">
        <f t="shared" ref="AA438" si="4382">IFERROR($D438*AB438,0)</f>
        <v>0</v>
      </c>
      <c r="AB438" s="474"/>
      <c r="AC438" s="263">
        <f t="shared" ref="AC438" si="4383">IFERROR($D438*AD438,0)</f>
        <v>0</v>
      </c>
      <c r="AD438" s="474"/>
      <c r="AE438" s="263">
        <f t="shared" ref="AE438" si="4384">IFERROR($D438*AF438,0)</f>
        <v>0</v>
      </c>
      <c r="AF438" s="474"/>
      <c r="AG438" s="263">
        <f t="shared" ref="AG438" si="4385">IFERROR($D438*AH438,0)</f>
        <v>0</v>
      </c>
      <c r="AH438" s="474"/>
      <c r="AI438" s="263">
        <f t="shared" ref="AI438" si="4386">IFERROR($D438*AJ438,0)</f>
        <v>0</v>
      </c>
      <c r="AJ438" s="474">
        <v>0</v>
      </c>
      <c r="AK438" s="263">
        <f t="shared" ref="AK438" si="4387">IFERROR($D438*AL438,0)</f>
        <v>0</v>
      </c>
      <c r="AL438" s="474">
        <v>0</v>
      </c>
      <c r="AM438" s="263">
        <f t="shared" ref="AM438" si="4388">IFERROR($D438*AN438,0)</f>
        <v>0</v>
      </c>
      <c r="AN438" s="474">
        <v>0</v>
      </c>
      <c r="AO438" s="263">
        <f t="shared" ref="AO438" si="4389">IFERROR($D438*AP438,0)</f>
        <v>0</v>
      </c>
      <c r="AP438" s="474">
        <v>0</v>
      </c>
      <c r="AQ438" s="263">
        <f t="shared" ref="AQ438" si="4390">IFERROR($D438*AR438,0)</f>
        <v>0</v>
      </c>
      <c r="AR438" s="474">
        <v>0</v>
      </c>
      <c r="AS438" s="263">
        <f t="shared" ref="AS438" si="4391">IFERROR($D438*AT438,0)</f>
        <v>0</v>
      </c>
      <c r="AT438" s="474">
        <v>0</v>
      </c>
      <c r="AU438" s="263">
        <f t="shared" ref="AU438" si="4392">IFERROR($D438*AV438,0)</f>
        <v>0</v>
      </c>
      <c r="AV438" s="474">
        <v>0</v>
      </c>
      <c r="AW438" s="263">
        <f t="shared" ref="AW438" si="4393">IFERROR($D438*AX438,0)</f>
        <v>0</v>
      </c>
      <c r="AX438" s="474">
        <v>0</v>
      </c>
      <c r="AY438" s="263">
        <f t="shared" ref="AY438" si="4394">IFERROR($D438*AZ438,0)</f>
        <v>0</v>
      </c>
      <c r="AZ438" s="474">
        <v>0</v>
      </c>
      <c r="BA438" s="263">
        <f t="shared" ref="BA438" si="4395">IFERROR($D438*BB438,0)</f>
        <v>0</v>
      </c>
      <c r="BB438" s="474">
        <v>0</v>
      </c>
      <c r="BC438" s="263">
        <f t="shared" ref="BC438" si="4396">IFERROR($D438*BD438,0)</f>
        <v>0</v>
      </c>
      <c r="BD438" s="474">
        <v>0</v>
      </c>
      <c r="BE438" s="263">
        <f t="shared" ref="BE438" si="4397">IFERROR($D438*BF438,0)</f>
        <v>0</v>
      </c>
      <c r="BF438" s="474">
        <v>0</v>
      </c>
      <c r="BG438" s="263">
        <f t="shared" ref="BG438" si="4398">IFERROR($D438*BH438,0)</f>
        <v>0</v>
      </c>
      <c r="BH438" s="474">
        <v>0</v>
      </c>
      <c r="BI438" s="263">
        <f t="shared" ref="BI438" si="4399">IFERROR($D438*BJ438,0)</f>
        <v>0</v>
      </c>
      <c r="BJ438" s="474">
        <v>0</v>
      </c>
      <c r="BK438" s="263">
        <f t="shared" ref="BK438" si="4400">IFERROR($D438*BL438,0)</f>
        <v>0</v>
      </c>
      <c r="BL438" s="474">
        <v>0</v>
      </c>
      <c r="BM438" s="263">
        <f t="shared" ref="BM438" si="4401">IFERROR($D438*BN438,0)</f>
        <v>0</v>
      </c>
      <c r="BN438" s="474">
        <v>0</v>
      </c>
      <c r="BO438" s="263">
        <f t="shared" ref="BO438" si="4402">IFERROR($D438*BP438,0)</f>
        <v>0</v>
      </c>
      <c r="BP438" s="474">
        <v>0</v>
      </c>
      <c r="BQ438" s="476">
        <f t="shared" ref="BQ438" si="4403">SUM(BN438,BL438,BJ438,BH438,BF438,BD438,BB438,AZ438,AX438,AV438,AT438,AR438,AP438,AN438,AL438,AJ438,AH438,AF438,AD438,AB438,Z438,X438,V438,T438,R438,P438,N438,L438,J438,H438,BP438)</f>
        <v>0</v>
      </c>
      <c r="BR438" s="295">
        <f t="shared" si="3830"/>
        <v>0</v>
      </c>
    </row>
    <row r="439" spans="2:70" ht="18" hidden="1" customHeight="1" outlineLevel="1" thickTop="1" thickBot="1">
      <c r="B439" s="246" t="s">
        <v>141</v>
      </c>
      <c r="C439" s="266" t="str">
        <f>IF(B439="","",VLOOKUP(B439,'Orçamento Detalhado'!$A$11:$I$529,4,))</f>
        <v>MURO DE ARRIMO E CONTENÇÃO</v>
      </c>
      <c r="D439" s="249">
        <f>SUM(D440:D443)</f>
        <v>0</v>
      </c>
      <c r="E439" s="250">
        <f t="shared" si="4097"/>
        <v>0</v>
      </c>
      <c r="F439" s="478">
        <v>435</v>
      </c>
      <c r="G439" s="251">
        <f>SUM(G440:G443)</f>
        <v>0</v>
      </c>
      <c r="H439" s="252">
        <f t="shared" ref="H439" si="4404">IFERROR(G439/$D439,0)</f>
        <v>0</v>
      </c>
      <c r="I439" s="251">
        <f>SUM(I440:I443)</f>
        <v>0</v>
      </c>
      <c r="J439" s="473">
        <f t="shared" ref="J439" si="4405">IFERROR(I439/$D439,0)</f>
        <v>0</v>
      </c>
      <c r="K439" s="251">
        <f t="shared" ref="K439" si="4406">SUM(K440:K443)</f>
        <v>0</v>
      </c>
      <c r="L439" s="473">
        <f t="shared" ref="L439" si="4407">IFERROR(K439/$D439,0)</f>
        <v>0</v>
      </c>
      <c r="M439" s="251">
        <f t="shared" ref="M439" si="4408">SUM(M440:M443)</f>
        <v>0</v>
      </c>
      <c r="N439" s="473">
        <f t="shared" ref="N439" si="4409">IFERROR(M439/$D439,0)</f>
        <v>0</v>
      </c>
      <c r="O439" s="251">
        <f t="shared" ref="O439" si="4410">SUM(O440:O443)</f>
        <v>0</v>
      </c>
      <c r="P439" s="473">
        <f t="shared" ref="P439" si="4411">IFERROR(O439/$D439,0)</f>
        <v>0</v>
      </c>
      <c r="Q439" s="251">
        <f t="shared" ref="Q439" si="4412">SUM(Q440:Q443)</f>
        <v>0</v>
      </c>
      <c r="R439" s="473">
        <f t="shared" ref="R439" si="4413">IFERROR(Q439/$D439,0)</f>
        <v>0</v>
      </c>
      <c r="S439" s="251">
        <f t="shared" ref="S439" si="4414">SUM(S440:S443)</f>
        <v>0</v>
      </c>
      <c r="T439" s="473">
        <f t="shared" ref="T439" si="4415">IFERROR(S439/$D439,0)</f>
        <v>0</v>
      </c>
      <c r="U439" s="251">
        <f t="shared" ref="U439" si="4416">SUM(U440:U443)</f>
        <v>0</v>
      </c>
      <c r="V439" s="473">
        <f t="shared" ref="V439" si="4417">IFERROR(U439/$D439,0)</f>
        <v>0</v>
      </c>
      <c r="W439" s="251">
        <f t="shared" ref="W439" si="4418">SUM(W440:W443)</f>
        <v>0</v>
      </c>
      <c r="X439" s="473">
        <f t="shared" ref="X439" si="4419">IFERROR(W439/$D439,0)</f>
        <v>0</v>
      </c>
      <c r="Y439" s="251">
        <f t="shared" ref="Y439" si="4420">SUM(Y440:Y443)</f>
        <v>0</v>
      </c>
      <c r="Z439" s="473">
        <f t="shared" ref="Z439" si="4421">IFERROR(Y439/$D439,0)</f>
        <v>0</v>
      </c>
      <c r="AA439" s="251">
        <f t="shared" ref="AA439" si="4422">SUM(AA440:AA443)</f>
        <v>0</v>
      </c>
      <c r="AB439" s="473">
        <f t="shared" ref="AB439" si="4423">IFERROR(AA439/$D439,0)</f>
        <v>0</v>
      </c>
      <c r="AC439" s="251">
        <f t="shared" ref="AC439" si="4424">SUM(AC440:AC443)</f>
        <v>0</v>
      </c>
      <c r="AD439" s="473">
        <f t="shared" ref="AD439" si="4425">IFERROR(AC439/$D439,0)</f>
        <v>0</v>
      </c>
      <c r="AE439" s="251">
        <f t="shared" ref="AE439" si="4426">SUM(AE440:AE443)</f>
        <v>0</v>
      </c>
      <c r="AF439" s="473">
        <f t="shared" ref="AF439" si="4427">IFERROR(AE439/$D439,0)</f>
        <v>0</v>
      </c>
      <c r="AG439" s="251">
        <f t="shared" ref="AG439" si="4428">SUM(AG440:AG443)</f>
        <v>0</v>
      </c>
      <c r="AH439" s="473">
        <f t="shared" ref="AH439" si="4429">IFERROR(AG439/$D439,0)</f>
        <v>0</v>
      </c>
      <c r="AI439" s="251">
        <f t="shared" ref="AI439" si="4430">SUM(AI440:AI443)</f>
        <v>0</v>
      </c>
      <c r="AJ439" s="473">
        <f t="shared" ref="AJ439" si="4431">IFERROR(AI439/$D439,0)</f>
        <v>0</v>
      </c>
      <c r="AK439" s="251">
        <f t="shared" ref="AK439" si="4432">SUM(AK440:AK443)</f>
        <v>0</v>
      </c>
      <c r="AL439" s="473">
        <f t="shared" ref="AL439" si="4433">IFERROR(AK439/$D439,0)</f>
        <v>0</v>
      </c>
      <c r="AM439" s="251">
        <f t="shared" ref="AM439" si="4434">SUM(AM440:AM443)</f>
        <v>0</v>
      </c>
      <c r="AN439" s="473">
        <f t="shared" ref="AN439" si="4435">IFERROR(AM439/$D439,0)</f>
        <v>0</v>
      </c>
      <c r="AO439" s="251">
        <f t="shared" ref="AO439" si="4436">SUM(AO440:AO443)</f>
        <v>0</v>
      </c>
      <c r="AP439" s="473">
        <f t="shared" ref="AP439" si="4437">IFERROR(AO439/$D439,0)</f>
        <v>0</v>
      </c>
      <c r="AQ439" s="251">
        <f t="shared" ref="AQ439" si="4438">SUM(AQ440:AQ443)</f>
        <v>0</v>
      </c>
      <c r="AR439" s="473">
        <f t="shared" ref="AR439" si="4439">IFERROR(AQ439/$D439,0)</f>
        <v>0</v>
      </c>
      <c r="AS439" s="251">
        <f t="shared" ref="AS439" si="4440">SUM(AS440:AS443)</f>
        <v>0</v>
      </c>
      <c r="AT439" s="473">
        <f t="shared" ref="AT439" si="4441">IFERROR(AS439/$D439,0)</f>
        <v>0</v>
      </c>
      <c r="AU439" s="251">
        <f t="shared" ref="AU439" si="4442">SUM(AU440:AU443)</f>
        <v>0</v>
      </c>
      <c r="AV439" s="473">
        <f t="shared" ref="AV439" si="4443">IFERROR(AU439/$D439,0)</f>
        <v>0</v>
      </c>
      <c r="AW439" s="251">
        <f t="shared" ref="AW439" si="4444">SUM(AW440:AW443)</f>
        <v>0</v>
      </c>
      <c r="AX439" s="473">
        <f t="shared" ref="AX439" si="4445">IFERROR(AW439/$D439,0)</f>
        <v>0</v>
      </c>
      <c r="AY439" s="251">
        <f t="shared" ref="AY439" si="4446">SUM(AY440:AY443)</f>
        <v>0</v>
      </c>
      <c r="AZ439" s="473">
        <f t="shared" ref="AZ439" si="4447">IFERROR(AY439/$D439,0)</f>
        <v>0</v>
      </c>
      <c r="BA439" s="251">
        <f t="shared" ref="BA439" si="4448">SUM(BA440:BA443)</f>
        <v>0</v>
      </c>
      <c r="BB439" s="473">
        <f t="shared" ref="BB439" si="4449">IFERROR(BA439/$D439,0)</f>
        <v>0</v>
      </c>
      <c r="BC439" s="251">
        <f t="shared" ref="BC439" si="4450">SUM(BC440:BC443)</f>
        <v>0</v>
      </c>
      <c r="BD439" s="473">
        <f t="shared" ref="BD439" si="4451">IFERROR(BC439/$D439,0)</f>
        <v>0</v>
      </c>
      <c r="BE439" s="251">
        <f t="shared" ref="BE439" si="4452">SUM(BE440:BE443)</f>
        <v>0</v>
      </c>
      <c r="BF439" s="473">
        <f t="shared" ref="BF439" si="4453">IFERROR(BE439/$D439,0)</f>
        <v>0</v>
      </c>
      <c r="BG439" s="251">
        <f t="shared" ref="BG439" si="4454">SUM(BG440:BG443)</f>
        <v>0</v>
      </c>
      <c r="BH439" s="473">
        <f t="shared" ref="BH439" si="4455">IFERROR(BG439/$D439,0)</f>
        <v>0</v>
      </c>
      <c r="BI439" s="251">
        <f>SUM(BI440:BI443)</f>
        <v>0</v>
      </c>
      <c r="BJ439" s="473">
        <f t="shared" ref="BJ439" si="4456">IFERROR(BI439/$D439,0)</f>
        <v>0</v>
      </c>
      <c r="BK439" s="251">
        <f t="shared" ref="BK439" si="4457">SUM(BK440:BK443)</f>
        <v>0</v>
      </c>
      <c r="BL439" s="473">
        <f t="shared" ref="BL439" si="4458">IFERROR(BK439/$D439,0)</f>
        <v>0</v>
      </c>
      <c r="BM439" s="251">
        <f>SUM(BM440:BM443)</f>
        <v>0</v>
      </c>
      <c r="BN439" s="473">
        <f t="shared" ref="BN439" si="4459">IFERROR(BM439/$D439,0)</f>
        <v>0</v>
      </c>
      <c r="BO439" s="251">
        <f>SUM(BO440:BO443)</f>
        <v>0</v>
      </c>
      <c r="BP439" s="473">
        <f t="shared" ref="BP439" si="4460">IFERROR(BO439/$D439,0)</f>
        <v>0</v>
      </c>
      <c r="BQ439" s="476">
        <f t="shared" si="3130"/>
        <v>0</v>
      </c>
      <c r="BR439" s="295">
        <f t="shared" si="3830"/>
        <v>0</v>
      </c>
    </row>
    <row r="440" spans="2:70" ht="18" hidden="1" customHeight="1" outlineLevel="2" thickTop="1" thickBot="1">
      <c r="B440" s="208" t="s">
        <v>866</v>
      </c>
      <c r="C440" s="260" t="str">
        <f>IF(VLOOKUP(B440,'Orçamento Detalhado'!$A$11:$I$529,4,)="","",(VLOOKUP(B440,'Orçamento Detalhado'!$A$11:$I$529,4,)))</f>
        <v>Muro de arrimo</v>
      </c>
      <c r="D440" s="261" t="str">
        <f>IF(B440="","",VLOOKUP($B440,'Orçamento Detalhado'!$A$11:$J$529,10,))</f>
        <v/>
      </c>
      <c r="E440" s="262">
        <f t="shared" si="4097"/>
        <v>0</v>
      </c>
      <c r="F440" s="478">
        <v>436</v>
      </c>
      <c r="G440" s="263">
        <f t="shared" ref="G440:G442" si="4461">IFERROR($D440*H440,0)</f>
        <v>0</v>
      </c>
      <c r="H440" s="264"/>
      <c r="I440" s="263">
        <f t="shared" ref="I440:I442" si="4462">IFERROR($D440*J440,0)</f>
        <v>0</v>
      </c>
      <c r="J440" s="474"/>
      <c r="K440" s="263">
        <f t="shared" ref="K440:K442" si="4463">IFERROR($D440*L440,0)</f>
        <v>0</v>
      </c>
      <c r="L440" s="474">
        <v>0</v>
      </c>
      <c r="M440" s="263">
        <f t="shared" ref="M440:M442" si="4464">IFERROR($D440*N440,0)</f>
        <v>0</v>
      </c>
      <c r="N440" s="474">
        <v>0</v>
      </c>
      <c r="O440" s="263">
        <f t="shared" ref="O440:O442" si="4465">IFERROR($D440*P440,0)</f>
        <v>0</v>
      </c>
      <c r="P440" s="474">
        <v>0</v>
      </c>
      <c r="Q440" s="263">
        <f t="shared" ref="Q440:Q442" si="4466">IFERROR($D440*R440,0)</f>
        <v>0</v>
      </c>
      <c r="R440" s="474">
        <v>0</v>
      </c>
      <c r="S440" s="263">
        <f t="shared" ref="S440:S442" si="4467">IFERROR($D440*T440,0)</f>
        <v>0</v>
      </c>
      <c r="T440" s="474">
        <v>0</v>
      </c>
      <c r="U440" s="263">
        <f t="shared" ref="U440:U442" si="4468">IFERROR($D440*V440,0)</f>
        <v>0</v>
      </c>
      <c r="V440" s="474">
        <v>0</v>
      </c>
      <c r="W440" s="263">
        <f t="shared" ref="W440:W442" si="4469">IFERROR($D440*X440,0)</f>
        <v>0</v>
      </c>
      <c r="X440" s="474">
        <v>0</v>
      </c>
      <c r="Y440" s="263">
        <f t="shared" ref="Y440:Y442" si="4470">IFERROR($D440*Z440,0)</f>
        <v>0</v>
      </c>
      <c r="Z440" s="474">
        <v>0</v>
      </c>
      <c r="AA440" s="263">
        <f t="shared" ref="AA440:AA442" si="4471">IFERROR($D440*AB440,0)</f>
        <v>0</v>
      </c>
      <c r="AB440" s="474"/>
      <c r="AC440" s="263">
        <f t="shared" ref="AC440:AC442" si="4472">IFERROR($D440*AD440,0)</f>
        <v>0</v>
      </c>
      <c r="AD440" s="474"/>
      <c r="AE440" s="263">
        <f t="shared" ref="AE440:AE442" si="4473">IFERROR($D440*AF440,0)</f>
        <v>0</v>
      </c>
      <c r="AF440" s="474"/>
      <c r="AG440" s="263">
        <f t="shared" ref="AG440:AG442" si="4474">IFERROR($D440*AH440,0)</f>
        <v>0</v>
      </c>
      <c r="AH440" s="474"/>
      <c r="AI440" s="263">
        <f t="shared" ref="AI440:AI442" si="4475">IFERROR($D440*AJ440,0)</f>
        <v>0</v>
      </c>
      <c r="AJ440" s="474">
        <v>0</v>
      </c>
      <c r="AK440" s="263">
        <f t="shared" ref="AK440:AK442" si="4476">IFERROR($D440*AL440,0)</f>
        <v>0</v>
      </c>
      <c r="AL440" s="474">
        <v>0</v>
      </c>
      <c r="AM440" s="263">
        <f t="shared" ref="AM440:AM442" si="4477">IFERROR($D440*AN440,0)</f>
        <v>0</v>
      </c>
      <c r="AN440" s="474">
        <v>0</v>
      </c>
      <c r="AO440" s="263">
        <f t="shared" ref="AO440:AO442" si="4478">IFERROR($D440*AP440,0)</f>
        <v>0</v>
      </c>
      <c r="AP440" s="474">
        <v>0</v>
      </c>
      <c r="AQ440" s="263">
        <f t="shared" ref="AQ440:AQ442" si="4479">IFERROR($D440*AR440,0)</f>
        <v>0</v>
      </c>
      <c r="AR440" s="474">
        <v>0</v>
      </c>
      <c r="AS440" s="263">
        <f t="shared" ref="AS440:AS442" si="4480">IFERROR($D440*AT440,0)</f>
        <v>0</v>
      </c>
      <c r="AT440" s="474">
        <v>0</v>
      </c>
      <c r="AU440" s="263">
        <f t="shared" ref="AU440:AU442" si="4481">IFERROR($D440*AV440,0)</f>
        <v>0</v>
      </c>
      <c r="AV440" s="474">
        <v>0</v>
      </c>
      <c r="AW440" s="263">
        <f t="shared" ref="AW440:AW442" si="4482">IFERROR($D440*AX440,0)</f>
        <v>0</v>
      </c>
      <c r="AX440" s="474">
        <v>0</v>
      </c>
      <c r="AY440" s="263">
        <f t="shared" ref="AY440:AY442" si="4483">IFERROR($D440*AZ440,0)</f>
        <v>0</v>
      </c>
      <c r="AZ440" s="474">
        <v>0</v>
      </c>
      <c r="BA440" s="263">
        <f t="shared" ref="BA440:BA442" si="4484">IFERROR($D440*BB440,0)</f>
        <v>0</v>
      </c>
      <c r="BB440" s="474">
        <v>0</v>
      </c>
      <c r="BC440" s="263">
        <f t="shared" ref="BC440:BC442" si="4485">IFERROR($D440*BD440,0)</f>
        <v>0</v>
      </c>
      <c r="BD440" s="474">
        <v>0</v>
      </c>
      <c r="BE440" s="263">
        <f t="shared" ref="BE440:BE442" si="4486">IFERROR($D440*BF440,0)</f>
        <v>0</v>
      </c>
      <c r="BF440" s="474">
        <v>0</v>
      </c>
      <c r="BG440" s="263">
        <f t="shared" ref="BG440:BG442" si="4487">IFERROR($D440*BH440,0)</f>
        <v>0</v>
      </c>
      <c r="BH440" s="474">
        <v>0</v>
      </c>
      <c r="BI440" s="263">
        <f t="shared" ref="BI440:BI442" si="4488">IFERROR($D440*BJ440,0)</f>
        <v>0</v>
      </c>
      <c r="BJ440" s="474">
        <v>0</v>
      </c>
      <c r="BK440" s="263">
        <f t="shared" ref="BK440:BK442" si="4489">IFERROR($D440*BL440,0)</f>
        <v>0</v>
      </c>
      <c r="BL440" s="474">
        <v>0</v>
      </c>
      <c r="BM440" s="263">
        <f t="shared" ref="BM440:BM442" si="4490">IFERROR($D440*BN440,0)</f>
        <v>0</v>
      </c>
      <c r="BN440" s="474">
        <v>0</v>
      </c>
      <c r="BO440" s="263">
        <f t="shared" ref="BO440:BO442" si="4491">IFERROR($D440*BP440,0)</f>
        <v>0</v>
      </c>
      <c r="BP440" s="474">
        <v>0</v>
      </c>
      <c r="BQ440" s="476">
        <f t="shared" ref="BQ440:BQ443" si="4492">SUM(BN440,BL440,BJ440,BH440,BF440,BD440,BB440,AZ440,AX440,AV440,AT440,AR440,AP440,AN440,AL440,AJ440,AH440,AF440,AD440,AB440,Z440,X440,V440,T440,R440,P440,N440,L440,J440,H440,BP440)</f>
        <v>0</v>
      </c>
      <c r="BR440" s="295">
        <f t="shared" si="3830"/>
        <v>0</v>
      </c>
    </row>
    <row r="441" spans="2:70" ht="18" hidden="1" customHeight="1" outlineLevel="2" thickTop="1" thickBot="1">
      <c r="B441" s="208" t="s">
        <v>868</v>
      </c>
      <c r="C441" s="260" t="str">
        <f>IF(VLOOKUP(B441,'Orçamento Detalhado'!$A$11:$I$529,4,)="","",(VLOOKUP(B441,'Orçamento Detalhado'!$A$11:$I$529,4,)))</f>
        <v/>
      </c>
      <c r="D441" s="261" t="str">
        <f>IF(B441="","",VLOOKUP($B441,'Orçamento Detalhado'!$A$11:$J$529,10,))</f>
        <v/>
      </c>
      <c r="E441" s="262">
        <f t="shared" si="4097"/>
        <v>0</v>
      </c>
      <c r="F441" s="478">
        <v>437</v>
      </c>
      <c r="G441" s="263">
        <f t="shared" si="4461"/>
        <v>0</v>
      </c>
      <c r="H441" s="264"/>
      <c r="I441" s="263">
        <f t="shared" si="4462"/>
        <v>0</v>
      </c>
      <c r="J441" s="474"/>
      <c r="K441" s="263">
        <f t="shared" si="4463"/>
        <v>0</v>
      </c>
      <c r="L441" s="474">
        <v>0</v>
      </c>
      <c r="M441" s="263">
        <f t="shared" si="4464"/>
        <v>0</v>
      </c>
      <c r="N441" s="474">
        <v>0</v>
      </c>
      <c r="O441" s="263">
        <f t="shared" si="4465"/>
        <v>0</v>
      </c>
      <c r="P441" s="474">
        <v>0</v>
      </c>
      <c r="Q441" s="263">
        <f t="shared" si="4466"/>
        <v>0</v>
      </c>
      <c r="R441" s="474">
        <v>0</v>
      </c>
      <c r="S441" s="263">
        <f t="shared" si="4467"/>
        <v>0</v>
      </c>
      <c r="T441" s="474">
        <v>0</v>
      </c>
      <c r="U441" s="263">
        <f t="shared" si="4468"/>
        <v>0</v>
      </c>
      <c r="V441" s="474">
        <v>0</v>
      </c>
      <c r="W441" s="263">
        <f t="shared" si="4469"/>
        <v>0</v>
      </c>
      <c r="X441" s="474">
        <v>0</v>
      </c>
      <c r="Y441" s="263">
        <f t="shared" si="4470"/>
        <v>0</v>
      </c>
      <c r="Z441" s="474">
        <v>0</v>
      </c>
      <c r="AA441" s="263">
        <f t="shared" si="4471"/>
        <v>0</v>
      </c>
      <c r="AB441" s="474"/>
      <c r="AC441" s="263">
        <f t="shared" si="4472"/>
        <v>0</v>
      </c>
      <c r="AD441" s="474"/>
      <c r="AE441" s="263">
        <f t="shared" si="4473"/>
        <v>0</v>
      </c>
      <c r="AF441" s="474"/>
      <c r="AG441" s="263">
        <f t="shared" si="4474"/>
        <v>0</v>
      </c>
      <c r="AH441" s="474"/>
      <c r="AI441" s="263">
        <f t="shared" si="4475"/>
        <v>0</v>
      </c>
      <c r="AJ441" s="474">
        <v>0</v>
      </c>
      <c r="AK441" s="263">
        <f t="shared" si="4476"/>
        <v>0</v>
      </c>
      <c r="AL441" s="474">
        <v>0</v>
      </c>
      <c r="AM441" s="263">
        <f t="shared" si="4477"/>
        <v>0</v>
      </c>
      <c r="AN441" s="474">
        <v>0</v>
      </c>
      <c r="AO441" s="263">
        <f t="shared" si="4478"/>
        <v>0</v>
      </c>
      <c r="AP441" s="474">
        <v>0</v>
      </c>
      <c r="AQ441" s="263">
        <f t="shared" si="4479"/>
        <v>0</v>
      </c>
      <c r="AR441" s="474">
        <v>0</v>
      </c>
      <c r="AS441" s="263">
        <f t="shared" si="4480"/>
        <v>0</v>
      </c>
      <c r="AT441" s="474">
        <v>0</v>
      </c>
      <c r="AU441" s="263">
        <f t="shared" si="4481"/>
        <v>0</v>
      </c>
      <c r="AV441" s="474">
        <v>0</v>
      </c>
      <c r="AW441" s="263">
        <f t="shared" si="4482"/>
        <v>0</v>
      </c>
      <c r="AX441" s="474">
        <v>0</v>
      </c>
      <c r="AY441" s="263">
        <f t="shared" si="4483"/>
        <v>0</v>
      </c>
      <c r="AZ441" s="474">
        <v>0</v>
      </c>
      <c r="BA441" s="263">
        <f t="shared" si="4484"/>
        <v>0</v>
      </c>
      <c r="BB441" s="474">
        <v>0</v>
      </c>
      <c r="BC441" s="263">
        <f t="shared" si="4485"/>
        <v>0</v>
      </c>
      <c r="BD441" s="474">
        <v>0</v>
      </c>
      <c r="BE441" s="263">
        <f t="shared" si="4486"/>
        <v>0</v>
      </c>
      <c r="BF441" s="474">
        <v>0</v>
      </c>
      <c r="BG441" s="263">
        <f t="shared" si="4487"/>
        <v>0</v>
      </c>
      <c r="BH441" s="474">
        <v>0</v>
      </c>
      <c r="BI441" s="263">
        <f t="shared" si="4488"/>
        <v>0</v>
      </c>
      <c r="BJ441" s="474">
        <v>0</v>
      </c>
      <c r="BK441" s="263">
        <f t="shared" si="4489"/>
        <v>0</v>
      </c>
      <c r="BL441" s="474">
        <v>0</v>
      </c>
      <c r="BM441" s="263">
        <f t="shared" si="4490"/>
        <v>0</v>
      </c>
      <c r="BN441" s="474">
        <v>0</v>
      </c>
      <c r="BO441" s="263">
        <f t="shared" si="4491"/>
        <v>0</v>
      </c>
      <c r="BP441" s="474">
        <v>0</v>
      </c>
      <c r="BQ441" s="476">
        <f t="shared" si="4492"/>
        <v>0</v>
      </c>
      <c r="BR441" s="295">
        <f t="shared" si="3830"/>
        <v>0</v>
      </c>
    </row>
    <row r="442" spans="2:70" ht="18" hidden="1" customHeight="1" outlineLevel="2" thickTop="1" thickBot="1">
      <c r="B442" s="208" t="s">
        <v>869</v>
      </c>
      <c r="C442" s="260" t="str">
        <f>IF(VLOOKUP(B442,'Orçamento Detalhado'!$A$11:$I$529,4,)="","",(VLOOKUP(B442,'Orçamento Detalhado'!$A$11:$I$529,4,)))</f>
        <v/>
      </c>
      <c r="D442" s="261" t="str">
        <f>IF(B442="","",VLOOKUP($B442,'Orçamento Detalhado'!$A$11:$J$529,10,))</f>
        <v/>
      </c>
      <c r="E442" s="262">
        <f t="shared" si="4097"/>
        <v>0</v>
      </c>
      <c r="F442" s="478">
        <v>438</v>
      </c>
      <c r="G442" s="263">
        <f t="shared" si="4461"/>
        <v>0</v>
      </c>
      <c r="H442" s="264"/>
      <c r="I442" s="263">
        <f t="shared" si="4462"/>
        <v>0</v>
      </c>
      <c r="J442" s="474"/>
      <c r="K442" s="263">
        <f t="shared" si="4463"/>
        <v>0</v>
      </c>
      <c r="L442" s="474">
        <v>0</v>
      </c>
      <c r="M442" s="263">
        <f t="shared" si="4464"/>
        <v>0</v>
      </c>
      <c r="N442" s="474">
        <v>0</v>
      </c>
      <c r="O442" s="263">
        <f t="shared" si="4465"/>
        <v>0</v>
      </c>
      <c r="P442" s="474">
        <v>0</v>
      </c>
      <c r="Q442" s="263">
        <f t="shared" si="4466"/>
        <v>0</v>
      </c>
      <c r="R442" s="474">
        <v>0</v>
      </c>
      <c r="S442" s="263">
        <f t="shared" si="4467"/>
        <v>0</v>
      </c>
      <c r="T442" s="474">
        <v>0</v>
      </c>
      <c r="U442" s="263">
        <f t="shared" si="4468"/>
        <v>0</v>
      </c>
      <c r="V442" s="474">
        <v>0</v>
      </c>
      <c r="W442" s="263">
        <f t="shared" si="4469"/>
        <v>0</v>
      </c>
      <c r="X442" s="474">
        <v>0</v>
      </c>
      <c r="Y442" s="263">
        <f t="shared" si="4470"/>
        <v>0</v>
      </c>
      <c r="Z442" s="474">
        <v>0</v>
      </c>
      <c r="AA442" s="263">
        <f t="shared" si="4471"/>
        <v>0</v>
      </c>
      <c r="AB442" s="474"/>
      <c r="AC442" s="263">
        <f t="shared" si="4472"/>
        <v>0</v>
      </c>
      <c r="AD442" s="474"/>
      <c r="AE442" s="263">
        <f t="shared" si="4473"/>
        <v>0</v>
      </c>
      <c r="AF442" s="474"/>
      <c r="AG442" s="263">
        <f t="shared" si="4474"/>
        <v>0</v>
      </c>
      <c r="AH442" s="474"/>
      <c r="AI442" s="263">
        <f t="shared" si="4475"/>
        <v>0</v>
      </c>
      <c r="AJ442" s="474">
        <v>0</v>
      </c>
      <c r="AK442" s="263">
        <f t="shared" si="4476"/>
        <v>0</v>
      </c>
      <c r="AL442" s="474">
        <v>0</v>
      </c>
      <c r="AM442" s="263">
        <f t="shared" si="4477"/>
        <v>0</v>
      </c>
      <c r="AN442" s="474">
        <v>0</v>
      </c>
      <c r="AO442" s="263">
        <f t="shared" si="4478"/>
        <v>0</v>
      </c>
      <c r="AP442" s="474">
        <v>0</v>
      </c>
      <c r="AQ442" s="263">
        <f t="shared" si="4479"/>
        <v>0</v>
      </c>
      <c r="AR442" s="474">
        <v>0</v>
      </c>
      <c r="AS442" s="263">
        <f t="shared" si="4480"/>
        <v>0</v>
      </c>
      <c r="AT442" s="474">
        <v>0</v>
      </c>
      <c r="AU442" s="263">
        <f t="shared" si="4481"/>
        <v>0</v>
      </c>
      <c r="AV442" s="474">
        <v>0</v>
      </c>
      <c r="AW442" s="263">
        <f t="shared" si="4482"/>
        <v>0</v>
      </c>
      <c r="AX442" s="474">
        <v>0</v>
      </c>
      <c r="AY442" s="263">
        <f t="shared" si="4483"/>
        <v>0</v>
      </c>
      <c r="AZ442" s="474">
        <v>0</v>
      </c>
      <c r="BA442" s="263">
        <f t="shared" si="4484"/>
        <v>0</v>
      </c>
      <c r="BB442" s="474">
        <v>0</v>
      </c>
      <c r="BC442" s="263">
        <f t="shared" si="4485"/>
        <v>0</v>
      </c>
      <c r="BD442" s="474">
        <v>0</v>
      </c>
      <c r="BE442" s="263">
        <f t="shared" si="4486"/>
        <v>0</v>
      </c>
      <c r="BF442" s="474">
        <v>0</v>
      </c>
      <c r="BG442" s="263">
        <f t="shared" si="4487"/>
        <v>0</v>
      </c>
      <c r="BH442" s="474">
        <v>0</v>
      </c>
      <c r="BI442" s="263">
        <f t="shared" si="4488"/>
        <v>0</v>
      </c>
      <c r="BJ442" s="474">
        <v>0</v>
      </c>
      <c r="BK442" s="263">
        <f t="shared" si="4489"/>
        <v>0</v>
      </c>
      <c r="BL442" s="474">
        <v>0</v>
      </c>
      <c r="BM442" s="263">
        <f t="shared" si="4490"/>
        <v>0</v>
      </c>
      <c r="BN442" s="474">
        <v>0</v>
      </c>
      <c r="BO442" s="263">
        <f t="shared" si="4491"/>
        <v>0</v>
      </c>
      <c r="BP442" s="474">
        <v>0</v>
      </c>
      <c r="BQ442" s="476">
        <f t="shared" si="4492"/>
        <v>0</v>
      </c>
      <c r="BR442" s="295">
        <f t="shared" si="3830"/>
        <v>0</v>
      </c>
    </row>
    <row r="443" spans="2:70" ht="18" hidden="1" customHeight="1" outlineLevel="2" collapsed="1" thickTop="1" thickBot="1">
      <c r="B443" s="208" t="s">
        <v>870</v>
      </c>
      <c r="C443" s="260" t="str">
        <f>IF(VLOOKUP(B443,'Orçamento Detalhado'!$A$11:$I$529,4,)="","",(VLOOKUP(B443,'Orçamento Detalhado'!$A$11:$I$529,4,)))</f>
        <v/>
      </c>
      <c r="D443" s="261" t="str">
        <f>IF(B443="","",VLOOKUP($B443,'Orçamento Detalhado'!$A$11:$J$529,10,))</f>
        <v/>
      </c>
      <c r="E443" s="262"/>
      <c r="F443" s="478">
        <v>439</v>
      </c>
      <c r="G443" s="263"/>
      <c r="H443" s="264"/>
      <c r="I443" s="263"/>
      <c r="J443" s="474"/>
      <c r="K443" s="263"/>
      <c r="L443" s="474"/>
      <c r="M443" s="263"/>
      <c r="N443" s="474"/>
      <c r="O443" s="263"/>
      <c r="P443" s="474"/>
      <c r="Q443" s="263"/>
      <c r="R443" s="474"/>
      <c r="S443" s="263"/>
      <c r="T443" s="474"/>
      <c r="U443" s="263"/>
      <c r="V443" s="474"/>
      <c r="W443" s="263"/>
      <c r="X443" s="474"/>
      <c r="Y443" s="263"/>
      <c r="Z443" s="474"/>
      <c r="AA443" s="263"/>
      <c r="AB443" s="474"/>
      <c r="AC443" s="263"/>
      <c r="AD443" s="474"/>
      <c r="AE443" s="263"/>
      <c r="AF443" s="474"/>
      <c r="AG443" s="263"/>
      <c r="AH443" s="474"/>
      <c r="AI443" s="263"/>
      <c r="AJ443" s="474"/>
      <c r="AK443" s="263"/>
      <c r="AL443" s="474"/>
      <c r="AM443" s="263"/>
      <c r="AN443" s="474"/>
      <c r="AO443" s="263"/>
      <c r="AP443" s="474"/>
      <c r="AQ443" s="263"/>
      <c r="AR443" s="474"/>
      <c r="AS443" s="263"/>
      <c r="AT443" s="474"/>
      <c r="AU443" s="263"/>
      <c r="AV443" s="474"/>
      <c r="AW443" s="263"/>
      <c r="AX443" s="474"/>
      <c r="AY443" s="263"/>
      <c r="AZ443" s="474"/>
      <c r="BA443" s="263"/>
      <c r="BB443" s="474"/>
      <c r="BC443" s="263"/>
      <c r="BD443" s="474"/>
      <c r="BE443" s="263"/>
      <c r="BF443" s="474"/>
      <c r="BG443" s="263"/>
      <c r="BH443" s="474"/>
      <c r="BI443" s="263"/>
      <c r="BJ443" s="474"/>
      <c r="BK443" s="263"/>
      <c r="BL443" s="474"/>
      <c r="BM443" s="263"/>
      <c r="BN443" s="474"/>
      <c r="BO443" s="263"/>
      <c r="BP443" s="474"/>
      <c r="BQ443" s="476">
        <f t="shared" si="4492"/>
        <v>0</v>
      </c>
      <c r="BR443" s="295">
        <f t="shared" si="3830"/>
        <v>0</v>
      </c>
    </row>
    <row r="444" spans="2:70" ht="18" hidden="1" customHeight="1" outlineLevel="1" thickTop="1" thickBot="1">
      <c r="B444" s="265" t="s">
        <v>871</v>
      </c>
      <c r="C444" s="266" t="str">
        <f>IF(B444="","",VLOOKUP(B444,'Orçamento Detalhado'!$A$11:$I$529,4,))</f>
        <v>FECHAMENTO DE DIVISA</v>
      </c>
      <c r="D444" s="249">
        <f>SUM(D445:D449)</f>
        <v>0</v>
      </c>
      <c r="E444" s="250">
        <f t="shared" ref="E444:E459" si="4493">IFERROR(D444/$D$524,0)</f>
        <v>0</v>
      </c>
      <c r="F444" s="478">
        <v>440</v>
      </c>
      <c r="G444" s="251">
        <f>SUM(G445:G449)</f>
        <v>0</v>
      </c>
      <c r="H444" s="252">
        <f t="shared" ref="H444" si="4494">IFERROR(G444/$D444,0)</f>
        <v>0</v>
      </c>
      <c r="I444" s="251">
        <f>SUM(I445:I449)</f>
        <v>0</v>
      </c>
      <c r="J444" s="473">
        <f t="shared" ref="J444" si="4495">IFERROR(I444/$D444,0)</f>
        <v>0</v>
      </c>
      <c r="K444" s="251">
        <f t="shared" ref="K444" si="4496">SUM(K445:K449)</f>
        <v>0</v>
      </c>
      <c r="L444" s="473">
        <f t="shared" ref="L444" si="4497">IFERROR(K444/$D444,0)</f>
        <v>0</v>
      </c>
      <c r="M444" s="251">
        <f t="shared" ref="M444" si="4498">SUM(M445:M449)</f>
        <v>0</v>
      </c>
      <c r="N444" s="473">
        <f t="shared" ref="N444" si="4499">IFERROR(M444/$D444,0)</f>
        <v>0</v>
      </c>
      <c r="O444" s="251">
        <f t="shared" ref="O444" si="4500">SUM(O445:O449)</f>
        <v>0</v>
      </c>
      <c r="P444" s="473">
        <f t="shared" ref="P444" si="4501">IFERROR(O444/$D444,0)</f>
        <v>0</v>
      </c>
      <c r="Q444" s="251">
        <f t="shared" ref="Q444" si="4502">SUM(Q445:Q449)</f>
        <v>0</v>
      </c>
      <c r="R444" s="473">
        <f t="shared" ref="R444" si="4503">IFERROR(Q444/$D444,0)</f>
        <v>0</v>
      </c>
      <c r="S444" s="251">
        <f t="shared" ref="S444" si="4504">SUM(S445:S449)</f>
        <v>0</v>
      </c>
      <c r="T444" s="473">
        <f t="shared" ref="T444" si="4505">IFERROR(S444/$D444,0)</f>
        <v>0</v>
      </c>
      <c r="U444" s="251">
        <f t="shared" ref="U444" si="4506">SUM(U445:U449)</f>
        <v>0</v>
      </c>
      <c r="V444" s="473">
        <f t="shared" ref="V444" si="4507">IFERROR(U444/$D444,0)</f>
        <v>0</v>
      </c>
      <c r="W444" s="251">
        <f t="shared" ref="W444" si="4508">SUM(W445:W449)</f>
        <v>0</v>
      </c>
      <c r="X444" s="473">
        <f t="shared" ref="X444" si="4509">IFERROR(W444/$D444,0)</f>
        <v>0</v>
      </c>
      <c r="Y444" s="251">
        <f t="shared" ref="Y444" si="4510">SUM(Y445:Y449)</f>
        <v>0</v>
      </c>
      <c r="Z444" s="473">
        <f t="shared" ref="Z444" si="4511">IFERROR(Y444/$D444,0)</f>
        <v>0</v>
      </c>
      <c r="AA444" s="251">
        <f t="shared" ref="AA444" si="4512">SUM(AA445:AA449)</f>
        <v>0</v>
      </c>
      <c r="AB444" s="473">
        <f t="shared" ref="AB444" si="4513">IFERROR(AA444/$D444,0)</f>
        <v>0</v>
      </c>
      <c r="AC444" s="251">
        <f t="shared" ref="AC444" si="4514">SUM(AC445:AC449)</f>
        <v>0</v>
      </c>
      <c r="AD444" s="473">
        <f t="shared" ref="AD444" si="4515">IFERROR(AC444/$D444,0)</f>
        <v>0</v>
      </c>
      <c r="AE444" s="251">
        <f t="shared" ref="AE444" si="4516">SUM(AE445:AE449)</f>
        <v>0</v>
      </c>
      <c r="AF444" s="473">
        <f t="shared" ref="AF444" si="4517">IFERROR(AE444/$D444,0)</f>
        <v>0</v>
      </c>
      <c r="AG444" s="251">
        <f t="shared" ref="AG444" si="4518">SUM(AG445:AG449)</f>
        <v>0</v>
      </c>
      <c r="AH444" s="473">
        <f t="shared" ref="AH444" si="4519">IFERROR(AG444/$D444,0)</f>
        <v>0</v>
      </c>
      <c r="AI444" s="251">
        <f t="shared" ref="AI444" si="4520">SUM(AI445:AI449)</f>
        <v>0</v>
      </c>
      <c r="AJ444" s="473">
        <f t="shared" ref="AJ444" si="4521">IFERROR(AI444/$D444,0)</f>
        <v>0</v>
      </c>
      <c r="AK444" s="251">
        <f t="shared" ref="AK444" si="4522">SUM(AK445:AK449)</f>
        <v>0</v>
      </c>
      <c r="AL444" s="473">
        <f t="shared" ref="AL444" si="4523">IFERROR(AK444/$D444,0)</f>
        <v>0</v>
      </c>
      <c r="AM444" s="251">
        <f t="shared" ref="AM444" si="4524">SUM(AM445:AM449)</f>
        <v>0</v>
      </c>
      <c r="AN444" s="473">
        <f t="shared" ref="AN444" si="4525">IFERROR(AM444/$D444,0)</f>
        <v>0</v>
      </c>
      <c r="AO444" s="251">
        <f t="shared" ref="AO444" si="4526">SUM(AO445:AO449)</f>
        <v>0</v>
      </c>
      <c r="AP444" s="473">
        <f t="shared" ref="AP444" si="4527">IFERROR(AO444/$D444,0)</f>
        <v>0</v>
      </c>
      <c r="AQ444" s="251">
        <f t="shared" ref="AQ444" si="4528">SUM(AQ445:AQ449)</f>
        <v>0</v>
      </c>
      <c r="AR444" s="473">
        <f t="shared" ref="AR444" si="4529">IFERROR(AQ444/$D444,0)</f>
        <v>0</v>
      </c>
      <c r="AS444" s="251">
        <f t="shared" ref="AS444" si="4530">SUM(AS445:AS449)</f>
        <v>0</v>
      </c>
      <c r="AT444" s="473">
        <f t="shared" ref="AT444" si="4531">IFERROR(AS444/$D444,0)</f>
        <v>0</v>
      </c>
      <c r="AU444" s="251">
        <f t="shared" ref="AU444" si="4532">SUM(AU445:AU449)</f>
        <v>0</v>
      </c>
      <c r="AV444" s="473">
        <f t="shared" ref="AV444" si="4533">IFERROR(AU444/$D444,0)</f>
        <v>0</v>
      </c>
      <c r="AW444" s="251">
        <f t="shared" ref="AW444" si="4534">SUM(AW445:AW449)</f>
        <v>0</v>
      </c>
      <c r="AX444" s="473">
        <f t="shared" ref="AX444" si="4535">IFERROR(AW444/$D444,0)</f>
        <v>0</v>
      </c>
      <c r="AY444" s="251">
        <f t="shared" ref="AY444" si="4536">SUM(AY445:AY449)</f>
        <v>0</v>
      </c>
      <c r="AZ444" s="473">
        <f t="shared" ref="AZ444" si="4537">IFERROR(AY444/$D444,0)</f>
        <v>0</v>
      </c>
      <c r="BA444" s="251">
        <f t="shared" ref="BA444" si="4538">SUM(BA445:BA449)</f>
        <v>0</v>
      </c>
      <c r="BB444" s="473">
        <f t="shared" ref="BB444" si="4539">IFERROR(BA444/$D444,0)</f>
        <v>0</v>
      </c>
      <c r="BC444" s="251">
        <f t="shared" ref="BC444" si="4540">SUM(BC445:BC449)</f>
        <v>0</v>
      </c>
      <c r="BD444" s="473">
        <f t="shared" ref="BD444" si="4541">IFERROR(BC444/$D444,0)</f>
        <v>0</v>
      </c>
      <c r="BE444" s="251">
        <f t="shared" ref="BE444" si="4542">SUM(BE445:BE449)</f>
        <v>0</v>
      </c>
      <c r="BF444" s="473">
        <f t="shared" ref="BF444" si="4543">IFERROR(BE444/$D444,0)</f>
        <v>0</v>
      </c>
      <c r="BG444" s="251">
        <f t="shared" ref="BG444" si="4544">SUM(BG445:BG449)</f>
        <v>0</v>
      </c>
      <c r="BH444" s="473">
        <f t="shared" ref="BH444" si="4545">IFERROR(BG444/$D444,0)</f>
        <v>0</v>
      </c>
      <c r="BI444" s="251">
        <f>SUM(BI445:BI449)</f>
        <v>0</v>
      </c>
      <c r="BJ444" s="473">
        <f t="shared" ref="BJ444" si="4546">IFERROR(BI444/$D444,0)</f>
        <v>0</v>
      </c>
      <c r="BK444" s="251">
        <f t="shared" ref="BK444" si="4547">SUM(BK445:BK449)</f>
        <v>0</v>
      </c>
      <c r="BL444" s="473">
        <f t="shared" ref="BL444" si="4548">IFERROR(BK444/$D444,0)</f>
        <v>0</v>
      </c>
      <c r="BM444" s="251">
        <f>SUM(BM445:BM449)</f>
        <v>0</v>
      </c>
      <c r="BN444" s="473">
        <f t="shared" ref="BN444" si="4549">IFERROR(BM444/$D444,0)</f>
        <v>0</v>
      </c>
      <c r="BO444" s="251">
        <f>SUM(BO445:BO449)</f>
        <v>0</v>
      </c>
      <c r="BP444" s="473">
        <f t="shared" ref="BP444" si="4550">IFERROR(BO444/$D444,0)</f>
        <v>0</v>
      </c>
      <c r="BQ444" s="476">
        <f t="shared" si="3130"/>
        <v>0</v>
      </c>
      <c r="BR444" s="295">
        <f t="shared" si="3830"/>
        <v>0</v>
      </c>
    </row>
    <row r="445" spans="2:70" ht="18" hidden="1" customHeight="1" outlineLevel="2" thickTop="1" thickBot="1">
      <c r="B445" s="208" t="s">
        <v>873</v>
      </c>
      <c r="C445" s="260" t="str">
        <f>IF(VLOOKUP(B445,'Orçamento Detalhado'!$A$11:$I$529,4,)="","",(VLOOKUP(B445,'Orçamento Detalhado'!$A$11:$I$529,4,)))</f>
        <v>Muro de divisa em placas de concreto pré-moldadas</v>
      </c>
      <c r="D445" s="261" t="str">
        <f>IF(B445="","",VLOOKUP($B445,'Orçamento Detalhado'!$A$11:$J$529,10,))</f>
        <v/>
      </c>
      <c r="E445" s="262">
        <f t="shared" si="4493"/>
        <v>0</v>
      </c>
      <c r="F445" s="478">
        <v>441</v>
      </c>
      <c r="G445" s="263">
        <f t="shared" ref="G445:G448" si="4551">IFERROR($D445*H445,0)</f>
        <v>0</v>
      </c>
      <c r="H445" s="264"/>
      <c r="I445" s="263">
        <f t="shared" ref="I445:I448" si="4552">IFERROR($D445*J445,0)</f>
        <v>0</v>
      </c>
      <c r="J445" s="474"/>
      <c r="K445" s="263">
        <f t="shared" ref="K445:K448" si="4553">IFERROR($D445*L445,0)</f>
        <v>0</v>
      </c>
      <c r="L445" s="474">
        <v>0</v>
      </c>
      <c r="M445" s="263">
        <f t="shared" ref="M445:M448" si="4554">IFERROR($D445*N445,0)</f>
        <v>0</v>
      </c>
      <c r="N445" s="474">
        <v>0</v>
      </c>
      <c r="O445" s="263">
        <f t="shared" ref="O445:O448" si="4555">IFERROR($D445*P445,0)</f>
        <v>0</v>
      </c>
      <c r="P445" s="474">
        <v>0</v>
      </c>
      <c r="Q445" s="263">
        <f t="shared" ref="Q445:Q448" si="4556">IFERROR($D445*R445,0)</f>
        <v>0</v>
      </c>
      <c r="R445" s="474">
        <v>0</v>
      </c>
      <c r="S445" s="263">
        <f t="shared" ref="S445:S448" si="4557">IFERROR($D445*T445,0)</f>
        <v>0</v>
      </c>
      <c r="T445" s="474">
        <v>0</v>
      </c>
      <c r="U445" s="263">
        <f t="shared" ref="U445:U448" si="4558">IFERROR($D445*V445,0)</f>
        <v>0</v>
      </c>
      <c r="V445" s="474">
        <v>0</v>
      </c>
      <c r="W445" s="263">
        <f t="shared" ref="W445:W448" si="4559">IFERROR($D445*X445,0)</f>
        <v>0</v>
      </c>
      <c r="X445" s="474">
        <v>0</v>
      </c>
      <c r="Y445" s="263">
        <f t="shared" ref="Y445:Y448" si="4560">IFERROR($D445*Z445,0)</f>
        <v>0</v>
      </c>
      <c r="Z445" s="474">
        <v>0</v>
      </c>
      <c r="AA445" s="263">
        <f t="shared" ref="AA445:AA448" si="4561">IFERROR($D445*AB445,0)</f>
        <v>0</v>
      </c>
      <c r="AB445" s="474"/>
      <c r="AC445" s="263">
        <f t="shared" ref="AC445:AC448" si="4562">IFERROR($D445*AD445,0)</f>
        <v>0</v>
      </c>
      <c r="AD445" s="474"/>
      <c r="AE445" s="263">
        <f t="shared" ref="AE445:AE448" si="4563">IFERROR($D445*AF445,0)</f>
        <v>0</v>
      </c>
      <c r="AF445" s="474"/>
      <c r="AG445" s="263">
        <f t="shared" ref="AG445:AG448" si="4564">IFERROR($D445*AH445,0)</f>
        <v>0</v>
      </c>
      <c r="AH445" s="474"/>
      <c r="AI445" s="263">
        <f t="shared" ref="AI445:AI448" si="4565">IFERROR($D445*AJ445,0)</f>
        <v>0</v>
      </c>
      <c r="AJ445" s="474">
        <v>0</v>
      </c>
      <c r="AK445" s="263">
        <f t="shared" ref="AK445:AK448" si="4566">IFERROR($D445*AL445,0)</f>
        <v>0</v>
      </c>
      <c r="AL445" s="474">
        <v>0</v>
      </c>
      <c r="AM445" s="263">
        <f t="shared" ref="AM445:AM448" si="4567">IFERROR($D445*AN445,0)</f>
        <v>0</v>
      </c>
      <c r="AN445" s="474">
        <v>0</v>
      </c>
      <c r="AO445" s="263">
        <f t="shared" ref="AO445:AO448" si="4568">IFERROR($D445*AP445,0)</f>
        <v>0</v>
      </c>
      <c r="AP445" s="474">
        <v>0</v>
      </c>
      <c r="AQ445" s="263">
        <f t="shared" ref="AQ445:AQ448" si="4569">IFERROR($D445*AR445,0)</f>
        <v>0</v>
      </c>
      <c r="AR445" s="474">
        <v>0</v>
      </c>
      <c r="AS445" s="263">
        <f t="shared" ref="AS445:AS448" si="4570">IFERROR($D445*AT445,0)</f>
        <v>0</v>
      </c>
      <c r="AT445" s="474">
        <v>0</v>
      </c>
      <c r="AU445" s="263">
        <f t="shared" ref="AU445:AU448" si="4571">IFERROR($D445*AV445,0)</f>
        <v>0</v>
      </c>
      <c r="AV445" s="474">
        <v>0</v>
      </c>
      <c r="AW445" s="263">
        <f t="shared" ref="AW445:AW448" si="4572">IFERROR($D445*AX445,0)</f>
        <v>0</v>
      </c>
      <c r="AX445" s="474">
        <v>0</v>
      </c>
      <c r="AY445" s="263">
        <f t="shared" ref="AY445:AY448" si="4573">IFERROR($D445*AZ445,0)</f>
        <v>0</v>
      </c>
      <c r="AZ445" s="474">
        <v>0</v>
      </c>
      <c r="BA445" s="263">
        <f t="shared" ref="BA445:BA448" si="4574">IFERROR($D445*BB445,0)</f>
        <v>0</v>
      </c>
      <c r="BB445" s="474">
        <v>0</v>
      </c>
      <c r="BC445" s="263">
        <f t="shared" ref="BC445:BC448" si="4575">IFERROR($D445*BD445,0)</f>
        <v>0</v>
      </c>
      <c r="BD445" s="474">
        <v>0</v>
      </c>
      <c r="BE445" s="263">
        <f t="shared" ref="BE445:BE448" si="4576">IFERROR($D445*BF445,0)</f>
        <v>0</v>
      </c>
      <c r="BF445" s="474">
        <v>0</v>
      </c>
      <c r="BG445" s="263">
        <f t="shared" ref="BG445:BG448" si="4577">IFERROR($D445*BH445,0)</f>
        <v>0</v>
      </c>
      <c r="BH445" s="474">
        <v>0</v>
      </c>
      <c r="BI445" s="263">
        <f t="shared" ref="BI445:BI448" si="4578">IFERROR($D445*BJ445,0)</f>
        <v>0</v>
      </c>
      <c r="BJ445" s="474">
        <v>0</v>
      </c>
      <c r="BK445" s="263">
        <f t="shared" ref="BK445:BK448" si="4579">IFERROR($D445*BL445,0)</f>
        <v>0</v>
      </c>
      <c r="BL445" s="474">
        <v>0</v>
      </c>
      <c r="BM445" s="263">
        <f t="shared" ref="BM445:BM448" si="4580">IFERROR($D445*BN445,0)</f>
        <v>0</v>
      </c>
      <c r="BN445" s="474">
        <v>0</v>
      </c>
      <c r="BO445" s="263">
        <f t="shared" ref="BO445:BO448" si="4581">IFERROR($D445*BP445,0)</f>
        <v>0</v>
      </c>
      <c r="BP445" s="474">
        <v>0</v>
      </c>
      <c r="BQ445" s="476">
        <f t="shared" si="3130"/>
        <v>0</v>
      </c>
      <c r="BR445" s="295">
        <f t="shared" si="3830"/>
        <v>0</v>
      </c>
    </row>
    <row r="446" spans="2:70" ht="18" hidden="1" customHeight="1" outlineLevel="2" thickTop="1" thickBot="1">
      <c r="B446" s="208" t="s">
        <v>876</v>
      </c>
      <c r="C446" s="260" t="str">
        <f>IF(VLOOKUP(B446,'Orçamento Detalhado'!$A$11:$I$529,4,)="","",(VLOOKUP(B446,'Orçamento Detalhado'!$A$11:$I$529,4,)))</f>
        <v/>
      </c>
      <c r="D446" s="261" t="str">
        <f>IF(B446="","",VLOOKUP($B446,'Orçamento Detalhado'!$A$11:$J$529,10,))</f>
        <v/>
      </c>
      <c r="E446" s="262">
        <f t="shared" si="4493"/>
        <v>0</v>
      </c>
      <c r="F446" s="478">
        <v>442</v>
      </c>
      <c r="G446" s="263">
        <f t="shared" si="4551"/>
        <v>0</v>
      </c>
      <c r="H446" s="264"/>
      <c r="I446" s="263">
        <f t="shared" si="4552"/>
        <v>0</v>
      </c>
      <c r="J446" s="474"/>
      <c r="K446" s="263">
        <f t="shared" si="4553"/>
        <v>0</v>
      </c>
      <c r="L446" s="474">
        <v>0</v>
      </c>
      <c r="M446" s="263">
        <f t="shared" si="4554"/>
        <v>0</v>
      </c>
      <c r="N446" s="474">
        <v>0</v>
      </c>
      <c r="O446" s="263">
        <f t="shared" si="4555"/>
        <v>0</v>
      </c>
      <c r="P446" s="474">
        <v>0</v>
      </c>
      <c r="Q446" s="263">
        <f t="shared" si="4556"/>
        <v>0</v>
      </c>
      <c r="R446" s="474">
        <v>0</v>
      </c>
      <c r="S446" s="263">
        <f t="shared" si="4557"/>
        <v>0</v>
      </c>
      <c r="T446" s="474">
        <v>0</v>
      </c>
      <c r="U446" s="263">
        <f t="shared" si="4558"/>
        <v>0</v>
      </c>
      <c r="V446" s="474">
        <v>0</v>
      </c>
      <c r="W446" s="263">
        <f t="shared" si="4559"/>
        <v>0</v>
      </c>
      <c r="X446" s="474">
        <v>0</v>
      </c>
      <c r="Y446" s="263">
        <f t="shared" si="4560"/>
        <v>0</v>
      </c>
      <c r="Z446" s="474">
        <v>0</v>
      </c>
      <c r="AA446" s="263">
        <f t="shared" si="4561"/>
        <v>0</v>
      </c>
      <c r="AB446" s="474"/>
      <c r="AC446" s="263">
        <f t="shared" si="4562"/>
        <v>0</v>
      </c>
      <c r="AD446" s="474"/>
      <c r="AE446" s="263">
        <f t="shared" si="4563"/>
        <v>0</v>
      </c>
      <c r="AF446" s="474"/>
      <c r="AG446" s="263">
        <f t="shared" si="4564"/>
        <v>0</v>
      </c>
      <c r="AH446" s="474"/>
      <c r="AI446" s="263">
        <f t="shared" si="4565"/>
        <v>0</v>
      </c>
      <c r="AJ446" s="474">
        <v>0</v>
      </c>
      <c r="AK446" s="263">
        <f t="shared" si="4566"/>
        <v>0</v>
      </c>
      <c r="AL446" s="474">
        <v>0</v>
      </c>
      <c r="AM446" s="263">
        <f t="shared" si="4567"/>
        <v>0</v>
      </c>
      <c r="AN446" s="474">
        <v>0</v>
      </c>
      <c r="AO446" s="263">
        <f t="shared" si="4568"/>
        <v>0</v>
      </c>
      <c r="AP446" s="474">
        <v>0</v>
      </c>
      <c r="AQ446" s="263">
        <f t="shared" si="4569"/>
        <v>0</v>
      </c>
      <c r="AR446" s="474">
        <v>0</v>
      </c>
      <c r="AS446" s="263">
        <f t="shared" si="4570"/>
        <v>0</v>
      </c>
      <c r="AT446" s="474">
        <v>0</v>
      </c>
      <c r="AU446" s="263">
        <f t="shared" si="4571"/>
        <v>0</v>
      </c>
      <c r="AV446" s="474">
        <v>0</v>
      </c>
      <c r="AW446" s="263">
        <f t="shared" si="4572"/>
        <v>0</v>
      </c>
      <c r="AX446" s="474">
        <v>0</v>
      </c>
      <c r="AY446" s="263">
        <f t="shared" si="4573"/>
        <v>0</v>
      </c>
      <c r="AZ446" s="474">
        <v>0</v>
      </c>
      <c r="BA446" s="263">
        <f t="shared" si="4574"/>
        <v>0</v>
      </c>
      <c r="BB446" s="474">
        <v>0</v>
      </c>
      <c r="BC446" s="263">
        <f t="shared" si="4575"/>
        <v>0</v>
      </c>
      <c r="BD446" s="474">
        <v>0</v>
      </c>
      <c r="BE446" s="263">
        <f t="shared" si="4576"/>
        <v>0</v>
      </c>
      <c r="BF446" s="474">
        <v>0</v>
      </c>
      <c r="BG446" s="263">
        <f t="shared" si="4577"/>
        <v>0</v>
      </c>
      <c r="BH446" s="474">
        <v>0</v>
      </c>
      <c r="BI446" s="263">
        <f t="shared" si="4578"/>
        <v>0</v>
      </c>
      <c r="BJ446" s="474">
        <v>0</v>
      </c>
      <c r="BK446" s="263">
        <f t="shared" si="4579"/>
        <v>0</v>
      </c>
      <c r="BL446" s="474">
        <v>0</v>
      </c>
      <c r="BM446" s="263">
        <f t="shared" si="4580"/>
        <v>0</v>
      </c>
      <c r="BN446" s="474">
        <v>0</v>
      </c>
      <c r="BO446" s="263">
        <f t="shared" si="4581"/>
        <v>0</v>
      </c>
      <c r="BP446" s="474">
        <v>0</v>
      </c>
      <c r="BQ446" s="476">
        <f t="shared" si="3130"/>
        <v>0</v>
      </c>
      <c r="BR446" s="295">
        <f t="shared" si="3830"/>
        <v>0</v>
      </c>
    </row>
    <row r="447" spans="2:70" ht="18" hidden="1" customHeight="1" outlineLevel="2" thickTop="1" thickBot="1">
      <c r="B447" s="208" t="s">
        <v>877</v>
      </c>
      <c r="C447" s="260" t="str">
        <f>IF(VLOOKUP(B447,'Orçamento Detalhado'!$A$11:$I$529,4,)="","",(VLOOKUP(B447,'Orçamento Detalhado'!$A$11:$I$529,4,)))</f>
        <v/>
      </c>
      <c r="D447" s="261" t="str">
        <f>IF(B447="","",VLOOKUP($B447,'Orçamento Detalhado'!$A$11:$J$529,10,))</f>
        <v/>
      </c>
      <c r="E447" s="262">
        <f t="shared" si="4493"/>
        <v>0</v>
      </c>
      <c r="F447" s="478">
        <v>443</v>
      </c>
      <c r="G447" s="263">
        <f t="shared" ref="G447" si="4582">IFERROR($D447*H447,0)</f>
        <v>0</v>
      </c>
      <c r="H447" s="264"/>
      <c r="I447" s="263">
        <f t="shared" ref="I447" si="4583">IFERROR($D447*J447,0)</f>
        <v>0</v>
      </c>
      <c r="J447" s="474"/>
      <c r="K447" s="263">
        <f t="shared" ref="K447" si="4584">IFERROR($D447*L447,0)</f>
        <v>0</v>
      </c>
      <c r="L447" s="474">
        <v>0</v>
      </c>
      <c r="M447" s="263">
        <f t="shared" ref="M447" si="4585">IFERROR($D447*N447,0)</f>
        <v>0</v>
      </c>
      <c r="N447" s="474">
        <v>0</v>
      </c>
      <c r="O447" s="263">
        <f t="shared" ref="O447" si="4586">IFERROR($D447*P447,0)</f>
        <v>0</v>
      </c>
      <c r="P447" s="474">
        <v>0</v>
      </c>
      <c r="Q447" s="263">
        <f t="shared" ref="Q447" si="4587">IFERROR($D447*R447,0)</f>
        <v>0</v>
      </c>
      <c r="R447" s="474">
        <v>0</v>
      </c>
      <c r="S447" s="263">
        <f t="shared" ref="S447" si="4588">IFERROR($D447*T447,0)</f>
        <v>0</v>
      </c>
      <c r="T447" s="474">
        <v>0</v>
      </c>
      <c r="U447" s="263">
        <f t="shared" ref="U447" si="4589">IFERROR($D447*V447,0)</f>
        <v>0</v>
      </c>
      <c r="V447" s="474">
        <v>0</v>
      </c>
      <c r="W447" s="263">
        <f t="shared" ref="W447" si="4590">IFERROR($D447*X447,0)</f>
        <v>0</v>
      </c>
      <c r="X447" s="474">
        <v>0</v>
      </c>
      <c r="Y447" s="263">
        <f t="shared" ref="Y447" si="4591">IFERROR($D447*Z447,0)</f>
        <v>0</v>
      </c>
      <c r="Z447" s="474">
        <v>0</v>
      </c>
      <c r="AA447" s="263">
        <f t="shared" ref="AA447" si="4592">IFERROR($D447*AB447,0)</f>
        <v>0</v>
      </c>
      <c r="AB447" s="474"/>
      <c r="AC447" s="263">
        <f t="shared" ref="AC447" si="4593">IFERROR($D447*AD447,0)</f>
        <v>0</v>
      </c>
      <c r="AD447" s="474"/>
      <c r="AE447" s="263">
        <f t="shared" ref="AE447" si="4594">IFERROR($D447*AF447,0)</f>
        <v>0</v>
      </c>
      <c r="AF447" s="474"/>
      <c r="AG447" s="263">
        <f t="shared" ref="AG447" si="4595">IFERROR($D447*AH447,0)</f>
        <v>0</v>
      </c>
      <c r="AH447" s="474"/>
      <c r="AI447" s="263">
        <f t="shared" ref="AI447" si="4596">IFERROR($D447*AJ447,0)</f>
        <v>0</v>
      </c>
      <c r="AJ447" s="474">
        <v>0</v>
      </c>
      <c r="AK447" s="263">
        <f t="shared" ref="AK447" si="4597">IFERROR($D447*AL447,0)</f>
        <v>0</v>
      </c>
      <c r="AL447" s="474">
        <v>0</v>
      </c>
      <c r="AM447" s="263">
        <f t="shared" ref="AM447" si="4598">IFERROR($D447*AN447,0)</f>
        <v>0</v>
      </c>
      <c r="AN447" s="474">
        <v>0</v>
      </c>
      <c r="AO447" s="263">
        <f t="shared" ref="AO447" si="4599">IFERROR($D447*AP447,0)</f>
        <v>0</v>
      </c>
      <c r="AP447" s="474">
        <v>0</v>
      </c>
      <c r="AQ447" s="263">
        <f t="shared" ref="AQ447" si="4600">IFERROR($D447*AR447,0)</f>
        <v>0</v>
      </c>
      <c r="AR447" s="474">
        <v>0</v>
      </c>
      <c r="AS447" s="263">
        <f t="shared" ref="AS447" si="4601">IFERROR($D447*AT447,0)</f>
        <v>0</v>
      </c>
      <c r="AT447" s="474">
        <v>0</v>
      </c>
      <c r="AU447" s="263">
        <f t="shared" ref="AU447" si="4602">IFERROR($D447*AV447,0)</f>
        <v>0</v>
      </c>
      <c r="AV447" s="474">
        <v>0</v>
      </c>
      <c r="AW447" s="263">
        <f t="shared" ref="AW447" si="4603">IFERROR($D447*AX447,0)</f>
        <v>0</v>
      </c>
      <c r="AX447" s="474">
        <v>0</v>
      </c>
      <c r="AY447" s="263">
        <f t="shared" ref="AY447" si="4604">IFERROR($D447*AZ447,0)</f>
        <v>0</v>
      </c>
      <c r="AZ447" s="474">
        <v>0</v>
      </c>
      <c r="BA447" s="263">
        <f t="shared" ref="BA447" si="4605">IFERROR($D447*BB447,0)</f>
        <v>0</v>
      </c>
      <c r="BB447" s="474">
        <v>0</v>
      </c>
      <c r="BC447" s="263">
        <f t="shared" ref="BC447" si="4606">IFERROR($D447*BD447,0)</f>
        <v>0</v>
      </c>
      <c r="BD447" s="474">
        <v>0</v>
      </c>
      <c r="BE447" s="263">
        <f t="shared" ref="BE447" si="4607">IFERROR($D447*BF447,0)</f>
        <v>0</v>
      </c>
      <c r="BF447" s="474">
        <v>0</v>
      </c>
      <c r="BG447" s="263">
        <f t="shared" ref="BG447" si="4608">IFERROR($D447*BH447,0)</f>
        <v>0</v>
      </c>
      <c r="BH447" s="474">
        <v>0</v>
      </c>
      <c r="BI447" s="263">
        <f t="shared" ref="BI447" si="4609">IFERROR($D447*BJ447,0)</f>
        <v>0</v>
      </c>
      <c r="BJ447" s="474">
        <v>0</v>
      </c>
      <c r="BK447" s="263">
        <f t="shared" ref="BK447" si="4610">IFERROR($D447*BL447,0)</f>
        <v>0</v>
      </c>
      <c r="BL447" s="474">
        <v>0</v>
      </c>
      <c r="BM447" s="263">
        <f t="shared" ref="BM447" si="4611">IFERROR($D447*BN447,0)</f>
        <v>0</v>
      </c>
      <c r="BN447" s="474">
        <v>0</v>
      </c>
      <c r="BO447" s="263">
        <f t="shared" ref="BO447" si="4612">IFERROR($D447*BP447,0)</f>
        <v>0</v>
      </c>
      <c r="BP447" s="474">
        <v>0</v>
      </c>
      <c r="BQ447" s="476">
        <f t="shared" ref="BQ447" si="4613">SUM(BN447,BL447,BJ447,BH447,BF447,BD447,BB447,AZ447,AX447,AV447,AT447,AR447,AP447,AN447,AL447,AJ447,AH447,AF447,AD447,AB447,Z447,X447,V447,T447,R447,P447,N447,L447,J447,H447,BP447)</f>
        <v>0</v>
      </c>
      <c r="BR447" s="295">
        <f t="shared" si="3830"/>
        <v>0</v>
      </c>
    </row>
    <row r="448" spans="2:70" ht="18" hidden="1" customHeight="1" outlineLevel="2" thickTop="1" thickBot="1">
      <c r="B448" s="208" t="s">
        <v>878</v>
      </c>
      <c r="C448" s="260" t="str">
        <f>IF(VLOOKUP(B448,'Orçamento Detalhado'!$A$11:$I$529,4,)="","",(VLOOKUP(B448,'Orçamento Detalhado'!$A$11:$I$529,4,)))</f>
        <v/>
      </c>
      <c r="D448" s="261" t="str">
        <f>IF(B448="","",VLOOKUP($B448,'Orçamento Detalhado'!$A$11:$J$529,10,))</f>
        <v/>
      </c>
      <c r="E448" s="262">
        <f t="shared" si="4493"/>
        <v>0</v>
      </c>
      <c r="F448" s="478">
        <v>444</v>
      </c>
      <c r="G448" s="263">
        <f t="shared" si="4551"/>
        <v>0</v>
      </c>
      <c r="H448" s="264"/>
      <c r="I448" s="263">
        <f t="shared" si="4552"/>
        <v>0</v>
      </c>
      <c r="J448" s="474"/>
      <c r="K448" s="263">
        <f t="shared" si="4553"/>
        <v>0</v>
      </c>
      <c r="L448" s="474">
        <v>0</v>
      </c>
      <c r="M448" s="263">
        <f t="shared" si="4554"/>
        <v>0</v>
      </c>
      <c r="N448" s="474">
        <v>0</v>
      </c>
      <c r="O448" s="263">
        <f t="shared" si="4555"/>
        <v>0</v>
      </c>
      <c r="P448" s="474">
        <v>0</v>
      </c>
      <c r="Q448" s="263">
        <f t="shared" si="4556"/>
        <v>0</v>
      </c>
      <c r="R448" s="474">
        <v>0</v>
      </c>
      <c r="S448" s="263">
        <f t="shared" si="4557"/>
        <v>0</v>
      </c>
      <c r="T448" s="474">
        <v>0</v>
      </c>
      <c r="U448" s="263">
        <f t="shared" si="4558"/>
        <v>0</v>
      </c>
      <c r="V448" s="474">
        <v>0</v>
      </c>
      <c r="W448" s="263">
        <f t="shared" si="4559"/>
        <v>0</v>
      </c>
      <c r="X448" s="474">
        <v>0</v>
      </c>
      <c r="Y448" s="263">
        <f t="shared" si="4560"/>
        <v>0</v>
      </c>
      <c r="Z448" s="474">
        <v>0</v>
      </c>
      <c r="AA448" s="263">
        <f t="shared" si="4561"/>
        <v>0</v>
      </c>
      <c r="AB448" s="474"/>
      <c r="AC448" s="263">
        <f t="shared" si="4562"/>
        <v>0</v>
      </c>
      <c r="AD448" s="474"/>
      <c r="AE448" s="263">
        <f t="shared" si="4563"/>
        <v>0</v>
      </c>
      <c r="AF448" s="474"/>
      <c r="AG448" s="263">
        <f t="shared" si="4564"/>
        <v>0</v>
      </c>
      <c r="AH448" s="474"/>
      <c r="AI448" s="263">
        <f t="shared" si="4565"/>
        <v>0</v>
      </c>
      <c r="AJ448" s="474">
        <v>0</v>
      </c>
      <c r="AK448" s="263">
        <f t="shared" si="4566"/>
        <v>0</v>
      </c>
      <c r="AL448" s="474">
        <v>0</v>
      </c>
      <c r="AM448" s="263">
        <f t="shared" si="4567"/>
        <v>0</v>
      </c>
      <c r="AN448" s="474">
        <v>0</v>
      </c>
      <c r="AO448" s="263">
        <f t="shared" si="4568"/>
        <v>0</v>
      </c>
      <c r="AP448" s="474">
        <v>0</v>
      </c>
      <c r="AQ448" s="263">
        <f t="shared" si="4569"/>
        <v>0</v>
      </c>
      <c r="AR448" s="474">
        <v>0</v>
      </c>
      <c r="AS448" s="263">
        <f t="shared" si="4570"/>
        <v>0</v>
      </c>
      <c r="AT448" s="474">
        <v>0</v>
      </c>
      <c r="AU448" s="263">
        <f t="shared" si="4571"/>
        <v>0</v>
      </c>
      <c r="AV448" s="474">
        <v>0</v>
      </c>
      <c r="AW448" s="263">
        <f t="shared" si="4572"/>
        <v>0</v>
      </c>
      <c r="AX448" s="474">
        <v>0</v>
      </c>
      <c r="AY448" s="263">
        <f t="shared" si="4573"/>
        <v>0</v>
      </c>
      <c r="AZ448" s="474">
        <v>0</v>
      </c>
      <c r="BA448" s="263">
        <f t="shared" si="4574"/>
        <v>0</v>
      </c>
      <c r="BB448" s="474">
        <v>0</v>
      </c>
      <c r="BC448" s="263">
        <f t="shared" si="4575"/>
        <v>0</v>
      </c>
      <c r="BD448" s="474">
        <v>0</v>
      </c>
      <c r="BE448" s="263">
        <f t="shared" si="4576"/>
        <v>0</v>
      </c>
      <c r="BF448" s="474">
        <v>0</v>
      </c>
      <c r="BG448" s="263">
        <f t="shared" si="4577"/>
        <v>0</v>
      </c>
      <c r="BH448" s="474">
        <v>0</v>
      </c>
      <c r="BI448" s="263">
        <f t="shared" si="4578"/>
        <v>0</v>
      </c>
      <c r="BJ448" s="474">
        <v>0</v>
      </c>
      <c r="BK448" s="263">
        <f t="shared" si="4579"/>
        <v>0</v>
      </c>
      <c r="BL448" s="474">
        <v>0</v>
      </c>
      <c r="BM448" s="263">
        <f t="shared" si="4580"/>
        <v>0</v>
      </c>
      <c r="BN448" s="474">
        <v>0</v>
      </c>
      <c r="BO448" s="263">
        <f t="shared" si="4581"/>
        <v>0</v>
      </c>
      <c r="BP448" s="474">
        <v>0</v>
      </c>
      <c r="BQ448" s="476">
        <f t="shared" si="3130"/>
        <v>0</v>
      </c>
      <c r="BR448" s="295">
        <f t="shared" si="3830"/>
        <v>0</v>
      </c>
    </row>
    <row r="449" spans="2:70" ht="18" hidden="1" customHeight="1" outlineLevel="2" collapsed="1" thickTop="1" thickBot="1">
      <c r="B449" s="208" t="s">
        <v>879</v>
      </c>
      <c r="C449" s="260" t="str">
        <f>IF(VLOOKUP(B449,'Orçamento Detalhado'!$A$11:$I$529,4,)="","",(VLOOKUP(B449,'Orçamento Detalhado'!$A$11:$I$529,4,)))</f>
        <v/>
      </c>
      <c r="D449" s="261" t="str">
        <f>IF(B449="","",VLOOKUP($B449,'Orçamento Detalhado'!$A$11:$J$529,10,))</f>
        <v/>
      </c>
      <c r="E449" s="262">
        <f t="shared" si="4493"/>
        <v>0</v>
      </c>
      <c r="F449" s="478">
        <v>445</v>
      </c>
      <c r="G449" s="263">
        <f t="shared" ref="G449" si="4614">IFERROR($D449*H449,0)</f>
        <v>0</v>
      </c>
      <c r="H449" s="264"/>
      <c r="I449" s="263">
        <f t="shared" ref="I449" si="4615">IFERROR($D449*J449,0)</f>
        <v>0</v>
      </c>
      <c r="J449" s="474"/>
      <c r="K449" s="263">
        <f t="shared" ref="K449" si="4616">IFERROR($D449*L449,0)</f>
        <v>0</v>
      </c>
      <c r="L449" s="474">
        <v>0</v>
      </c>
      <c r="M449" s="263">
        <f t="shared" ref="M449" si="4617">IFERROR($D449*N449,0)</f>
        <v>0</v>
      </c>
      <c r="N449" s="474">
        <v>0</v>
      </c>
      <c r="O449" s="263">
        <f t="shared" ref="O449" si="4618">IFERROR($D449*P449,0)</f>
        <v>0</v>
      </c>
      <c r="P449" s="474">
        <v>0</v>
      </c>
      <c r="Q449" s="263">
        <f t="shared" ref="Q449" si="4619">IFERROR($D449*R449,0)</f>
        <v>0</v>
      </c>
      <c r="R449" s="474">
        <v>0</v>
      </c>
      <c r="S449" s="263">
        <f t="shared" ref="S449" si="4620">IFERROR($D449*T449,0)</f>
        <v>0</v>
      </c>
      <c r="T449" s="474">
        <v>0</v>
      </c>
      <c r="U449" s="263">
        <f t="shared" ref="U449" si="4621">IFERROR($D449*V449,0)</f>
        <v>0</v>
      </c>
      <c r="V449" s="474">
        <v>0</v>
      </c>
      <c r="W449" s="263">
        <f t="shared" ref="W449" si="4622">IFERROR($D449*X449,0)</f>
        <v>0</v>
      </c>
      <c r="X449" s="474">
        <v>0</v>
      </c>
      <c r="Y449" s="263">
        <f t="shared" ref="Y449" si="4623">IFERROR($D449*Z449,0)</f>
        <v>0</v>
      </c>
      <c r="Z449" s="474">
        <v>0</v>
      </c>
      <c r="AA449" s="263">
        <f t="shared" ref="AA449" si="4624">IFERROR($D449*AB449,0)</f>
        <v>0</v>
      </c>
      <c r="AB449" s="474"/>
      <c r="AC449" s="263">
        <f t="shared" ref="AC449" si="4625">IFERROR($D449*AD449,0)</f>
        <v>0</v>
      </c>
      <c r="AD449" s="474"/>
      <c r="AE449" s="263">
        <f t="shared" ref="AE449" si="4626">IFERROR($D449*AF449,0)</f>
        <v>0</v>
      </c>
      <c r="AF449" s="474"/>
      <c r="AG449" s="263">
        <f t="shared" ref="AG449" si="4627">IFERROR($D449*AH449,0)</f>
        <v>0</v>
      </c>
      <c r="AH449" s="474"/>
      <c r="AI449" s="263">
        <f t="shared" ref="AI449" si="4628">IFERROR($D449*AJ449,0)</f>
        <v>0</v>
      </c>
      <c r="AJ449" s="474">
        <v>0</v>
      </c>
      <c r="AK449" s="263">
        <f t="shared" ref="AK449" si="4629">IFERROR($D449*AL449,0)</f>
        <v>0</v>
      </c>
      <c r="AL449" s="474">
        <v>0</v>
      </c>
      <c r="AM449" s="263">
        <f t="shared" ref="AM449" si="4630">IFERROR($D449*AN449,0)</f>
        <v>0</v>
      </c>
      <c r="AN449" s="474">
        <v>0</v>
      </c>
      <c r="AO449" s="263">
        <f t="shared" ref="AO449" si="4631">IFERROR($D449*AP449,0)</f>
        <v>0</v>
      </c>
      <c r="AP449" s="474">
        <v>0</v>
      </c>
      <c r="AQ449" s="263">
        <f t="shared" ref="AQ449" si="4632">IFERROR($D449*AR449,0)</f>
        <v>0</v>
      </c>
      <c r="AR449" s="474">
        <v>0</v>
      </c>
      <c r="AS449" s="263">
        <f t="shared" ref="AS449" si="4633">IFERROR($D449*AT449,0)</f>
        <v>0</v>
      </c>
      <c r="AT449" s="474">
        <v>0</v>
      </c>
      <c r="AU449" s="263">
        <f t="shared" ref="AU449" si="4634">IFERROR($D449*AV449,0)</f>
        <v>0</v>
      </c>
      <c r="AV449" s="474">
        <v>0</v>
      </c>
      <c r="AW449" s="263">
        <f t="shared" ref="AW449" si="4635">IFERROR($D449*AX449,0)</f>
        <v>0</v>
      </c>
      <c r="AX449" s="474">
        <v>0</v>
      </c>
      <c r="AY449" s="263">
        <f t="shared" ref="AY449" si="4636">IFERROR($D449*AZ449,0)</f>
        <v>0</v>
      </c>
      <c r="AZ449" s="474">
        <v>0</v>
      </c>
      <c r="BA449" s="263">
        <f t="shared" ref="BA449" si="4637">IFERROR($D449*BB449,0)</f>
        <v>0</v>
      </c>
      <c r="BB449" s="474">
        <v>0</v>
      </c>
      <c r="BC449" s="263">
        <f t="shared" ref="BC449" si="4638">IFERROR($D449*BD449,0)</f>
        <v>0</v>
      </c>
      <c r="BD449" s="474">
        <v>0</v>
      </c>
      <c r="BE449" s="263">
        <f t="shared" ref="BE449" si="4639">IFERROR($D449*BF449,0)</f>
        <v>0</v>
      </c>
      <c r="BF449" s="474">
        <v>0</v>
      </c>
      <c r="BG449" s="263">
        <f t="shared" ref="BG449" si="4640">IFERROR($D449*BH449,0)</f>
        <v>0</v>
      </c>
      <c r="BH449" s="474">
        <v>0</v>
      </c>
      <c r="BI449" s="263">
        <f t="shared" ref="BI449" si="4641">IFERROR($D449*BJ449,0)</f>
        <v>0</v>
      </c>
      <c r="BJ449" s="474">
        <v>0</v>
      </c>
      <c r="BK449" s="263">
        <f t="shared" ref="BK449" si="4642">IFERROR($D449*BL449,0)</f>
        <v>0</v>
      </c>
      <c r="BL449" s="474">
        <v>0</v>
      </c>
      <c r="BM449" s="263">
        <f t="shared" ref="BM449" si="4643">IFERROR($D449*BN449,0)</f>
        <v>0</v>
      </c>
      <c r="BN449" s="474">
        <v>0</v>
      </c>
      <c r="BO449" s="263">
        <f t="shared" ref="BO449" si="4644">IFERROR($D449*BP449,0)</f>
        <v>0</v>
      </c>
      <c r="BP449" s="474">
        <v>0</v>
      </c>
      <c r="BQ449" s="476">
        <f t="shared" ref="BQ449" si="4645">SUM(BN449,BL449,BJ449,BH449,BF449,BD449,BB449,AZ449,AX449,AV449,AT449,AR449,AP449,AN449,AL449,AJ449,AH449,AF449,AD449,AB449,Z449,X449,V449,T449,R449,P449,N449,L449,J449,H449,BP449)</f>
        <v>0</v>
      </c>
      <c r="BR449" s="295">
        <f t="shared" si="3830"/>
        <v>0</v>
      </c>
    </row>
    <row r="450" spans="2:70" ht="18" hidden="1" customHeight="1" outlineLevel="1" thickTop="1" thickBot="1">
      <c r="B450" s="265" t="s">
        <v>880</v>
      </c>
      <c r="C450" s="266" t="str">
        <f>IF(B450="","",VLOOKUP(B450,'Orçamento Detalhado'!$A$11:$I$529,4,))</f>
        <v>PORTÕES DE ACESSO E FECHAMENTOS</v>
      </c>
      <c r="D450" s="249">
        <f>SUM(D451:D460)</f>
        <v>0</v>
      </c>
      <c r="E450" s="250">
        <f t="shared" si="4493"/>
        <v>0</v>
      </c>
      <c r="F450" s="478">
        <v>446</v>
      </c>
      <c r="G450" s="249">
        <f>SUM(G451:G460)</f>
        <v>0</v>
      </c>
      <c r="H450" s="252">
        <f t="shared" ref="H450" si="4646">IFERROR(G450/$D450,0)</f>
        <v>0</v>
      </c>
      <c r="I450" s="249">
        <f>SUM(I451:I460)</f>
        <v>0</v>
      </c>
      <c r="J450" s="473">
        <f t="shared" ref="J450" si="4647">IFERROR(I450/$D450,0)</f>
        <v>0</v>
      </c>
      <c r="K450" s="249">
        <f t="shared" ref="K450" si="4648">SUM(K451:K460)</f>
        <v>0</v>
      </c>
      <c r="L450" s="473">
        <f t="shared" ref="L450" si="4649">IFERROR(K450/$D450,0)</f>
        <v>0</v>
      </c>
      <c r="M450" s="249">
        <f t="shared" ref="M450" si="4650">SUM(M451:M460)</f>
        <v>0</v>
      </c>
      <c r="N450" s="473">
        <f t="shared" ref="N450" si="4651">IFERROR(M450/$D450,0)</f>
        <v>0</v>
      </c>
      <c r="O450" s="249">
        <f t="shared" ref="O450" si="4652">SUM(O451:O460)</f>
        <v>0</v>
      </c>
      <c r="P450" s="473">
        <f t="shared" ref="P450" si="4653">IFERROR(O450/$D450,0)</f>
        <v>0</v>
      </c>
      <c r="Q450" s="249">
        <f t="shared" ref="Q450" si="4654">SUM(Q451:Q460)</f>
        <v>0</v>
      </c>
      <c r="R450" s="473">
        <f t="shared" ref="R450" si="4655">IFERROR(Q450/$D450,0)</f>
        <v>0</v>
      </c>
      <c r="S450" s="249">
        <f t="shared" ref="S450" si="4656">SUM(S451:S460)</f>
        <v>0</v>
      </c>
      <c r="T450" s="473">
        <f t="shared" ref="T450" si="4657">IFERROR(S450/$D450,0)</f>
        <v>0</v>
      </c>
      <c r="U450" s="249">
        <f t="shared" ref="U450" si="4658">SUM(U451:U460)</f>
        <v>0</v>
      </c>
      <c r="V450" s="473">
        <f t="shared" ref="V450" si="4659">IFERROR(U450/$D450,0)</f>
        <v>0</v>
      </c>
      <c r="W450" s="249">
        <f t="shared" ref="W450" si="4660">SUM(W451:W460)</f>
        <v>0</v>
      </c>
      <c r="X450" s="473">
        <f t="shared" ref="X450" si="4661">IFERROR(W450/$D450,0)</f>
        <v>0</v>
      </c>
      <c r="Y450" s="249">
        <f t="shared" ref="Y450" si="4662">SUM(Y451:Y460)</f>
        <v>0</v>
      </c>
      <c r="Z450" s="473">
        <f t="shared" ref="Z450" si="4663">IFERROR(Y450/$D450,0)</f>
        <v>0</v>
      </c>
      <c r="AA450" s="249">
        <f t="shared" ref="AA450" si="4664">SUM(AA451:AA460)</f>
        <v>0</v>
      </c>
      <c r="AB450" s="473">
        <f t="shared" ref="AB450" si="4665">IFERROR(AA450/$D450,0)</f>
        <v>0</v>
      </c>
      <c r="AC450" s="249">
        <f t="shared" ref="AC450" si="4666">SUM(AC451:AC460)</f>
        <v>0</v>
      </c>
      <c r="AD450" s="473">
        <f t="shared" ref="AD450" si="4667">IFERROR(AC450/$D450,0)</f>
        <v>0</v>
      </c>
      <c r="AE450" s="249">
        <f t="shared" ref="AE450" si="4668">SUM(AE451:AE460)</f>
        <v>0</v>
      </c>
      <c r="AF450" s="473">
        <f t="shared" ref="AF450" si="4669">IFERROR(AE450/$D450,0)</f>
        <v>0</v>
      </c>
      <c r="AG450" s="249">
        <f t="shared" ref="AG450" si="4670">SUM(AG451:AG460)</f>
        <v>0</v>
      </c>
      <c r="AH450" s="473">
        <f t="shared" ref="AH450" si="4671">IFERROR(AG450/$D450,0)</f>
        <v>0</v>
      </c>
      <c r="AI450" s="249">
        <f t="shared" ref="AI450" si="4672">SUM(AI451:AI460)</f>
        <v>0</v>
      </c>
      <c r="AJ450" s="473">
        <f t="shared" ref="AJ450" si="4673">IFERROR(AI450/$D450,0)</f>
        <v>0</v>
      </c>
      <c r="AK450" s="249">
        <f t="shared" ref="AK450" si="4674">SUM(AK451:AK460)</f>
        <v>0</v>
      </c>
      <c r="AL450" s="473">
        <f t="shared" ref="AL450" si="4675">IFERROR(AK450/$D450,0)</f>
        <v>0</v>
      </c>
      <c r="AM450" s="249">
        <f t="shared" ref="AM450" si="4676">SUM(AM451:AM460)</f>
        <v>0</v>
      </c>
      <c r="AN450" s="473">
        <f t="shared" ref="AN450" si="4677">IFERROR(AM450/$D450,0)</f>
        <v>0</v>
      </c>
      <c r="AO450" s="249">
        <f t="shared" ref="AO450" si="4678">SUM(AO451:AO460)</f>
        <v>0</v>
      </c>
      <c r="AP450" s="473">
        <f t="shared" ref="AP450" si="4679">IFERROR(AO450/$D450,0)</f>
        <v>0</v>
      </c>
      <c r="AQ450" s="249">
        <f t="shared" ref="AQ450" si="4680">SUM(AQ451:AQ460)</f>
        <v>0</v>
      </c>
      <c r="AR450" s="473">
        <f t="shared" ref="AR450" si="4681">IFERROR(AQ450/$D450,0)</f>
        <v>0</v>
      </c>
      <c r="AS450" s="249">
        <f t="shared" ref="AS450" si="4682">SUM(AS451:AS460)</f>
        <v>0</v>
      </c>
      <c r="AT450" s="473">
        <f t="shared" ref="AT450" si="4683">IFERROR(AS450/$D450,0)</f>
        <v>0</v>
      </c>
      <c r="AU450" s="249">
        <f t="shared" ref="AU450" si="4684">SUM(AU451:AU460)</f>
        <v>0</v>
      </c>
      <c r="AV450" s="473">
        <f t="shared" ref="AV450" si="4685">IFERROR(AU450/$D450,0)</f>
        <v>0</v>
      </c>
      <c r="AW450" s="249">
        <f t="shared" ref="AW450" si="4686">SUM(AW451:AW460)</f>
        <v>0</v>
      </c>
      <c r="AX450" s="473">
        <f t="shared" ref="AX450" si="4687">IFERROR(AW450/$D450,0)</f>
        <v>0</v>
      </c>
      <c r="AY450" s="249">
        <f t="shared" ref="AY450" si="4688">SUM(AY451:AY460)</f>
        <v>0</v>
      </c>
      <c r="AZ450" s="473">
        <f t="shared" ref="AZ450" si="4689">IFERROR(AY450/$D450,0)</f>
        <v>0</v>
      </c>
      <c r="BA450" s="249">
        <f t="shared" ref="BA450" si="4690">SUM(BA451:BA460)</f>
        <v>0</v>
      </c>
      <c r="BB450" s="473">
        <f t="shared" ref="BB450" si="4691">IFERROR(BA450/$D450,0)</f>
        <v>0</v>
      </c>
      <c r="BC450" s="249">
        <f t="shared" ref="BC450" si="4692">SUM(BC451:BC460)</f>
        <v>0</v>
      </c>
      <c r="BD450" s="473">
        <f t="shared" ref="BD450" si="4693">IFERROR(BC450/$D450,0)</f>
        <v>0</v>
      </c>
      <c r="BE450" s="249">
        <f t="shared" ref="BE450" si="4694">SUM(BE451:BE460)</f>
        <v>0</v>
      </c>
      <c r="BF450" s="473">
        <f t="shared" ref="BF450" si="4695">IFERROR(BE450/$D450,0)</f>
        <v>0</v>
      </c>
      <c r="BG450" s="249">
        <f t="shared" ref="BG450" si="4696">SUM(BG451:BG460)</f>
        <v>0</v>
      </c>
      <c r="BH450" s="473">
        <f t="shared" ref="BH450" si="4697">IFERROR(BG450/$D450,0)</f>
        <v>0</v>
      </c>
      <c r="BI450" s="249">
        <f t="shared" ref="BI450" si="4698">SUM(BI451:BI460)</f>
        <v>0</v>
      </c>
      <c r="BJ450" s="473">
        <f t="shared" ref="BJ450" si="4699">IFERROR(BI450/$D450,0)</f>
        <v>0</v>
      </c>
      <c r="BK450" s="249">
        <f t="shared" ref="BK450" si="4700">SUM(BK451:BK460)</f>
        <v>0</v>
      </c>
      <c r="BL450" s="473">
        <f t="shared" ref="BL450" si="4701">IFERROR(BK450/$D450,0)</f>
        <v>0</v>
      </c>
      <c r="BM450" s="249">
        <f t="shared" ref="BM450" si="4702">SUM(BM451:BM460)</f>
        <v>0</v>
      </c>
      <c r="BN450" s="473">
        <f t="shared" ref="BN450" si="4703">IFERROR(BM450/$D450,0)</f>
        <v>0</v>
      </c>
      <c r="BO450" s="249">
        <f>SUM(BO451:BO460)</f>
        <v>0</v>
      </c>
      <c r="BP450" s="473">
        <f t="shared" ref="BP450" si="4704">IFERROR(BO450/$D450,0)</f>
        <v>0</v>
      </c>
      <c r="BQ450" s="476">
        <f t="shared" si="3130"/>
        <v>0</v>
      </c>
      <c r="BR450" s="295">
        <f t="shared" si="3830"/>
        <v>0</v>
      </c>
    </row>
    <row r="451" spans="2:70" ht="18" hidden="1" customHeight="1" outlineLevel="2" thickTop="1" thickBot="1">
      <c r="B451" s="208" t="s">
        <v>882</v>
      </c>
      <c r="C451" s="260" t="str">
        <f>IF(VLOOKUP(B451,'Orçamento Detalhado'!$A$11:$I$529,4,)="","",(VLOOKUP(B451,'Orçamento Detalhado'!$A$11:$I$529,4,)))</f>
        <v>Portões de veículos e pedestre</v>
      </c>
      <c r="D451" s="261" t="str">
        <f>IF(B451="","",VLOOKUP($B451,'Orçamento Detalhado'!$A$11:$J$529,10,))</f>
        <v/>
      </c>
      <c r="E451" s="262">
        <f t="shared" si="4493"/>
        <v>0</v>
      </c>
      <c r="F451" s="478">
        <v>447</v>
      </c>
      <c r="G451" s="263">
        <f t="shared" ref="G451:G457" si="4705">IFERROR($D451*H451,0)</f>
        <v>0</v>
      </c>
      <c r="H451" s="264"/>
      <c r="I451" s="263">
        <f t="shared" ref="I451:I457" si="4706">IFERROR($D451*J451,0)</f>
        <v>0</v>
      </c>
      <c r="J451" s="474"/>
      <c r="K451" s="263">
        <f t="shared" ref="K451:K457" si="4707">IFERROR($D451*L451,0)</f>
        <v>0</v>
      </c>
      <c r="L451" s="474">
        <v>0</v>
      </c>
      <c r="M451" s="263">
        <f t="shared" ref="M451:M457" si="4708">IFERROR($D451*N451,0)</f>
        <v>0</v>
      </c>
      <c r="N451" s="474">
        <v>0</v>
      </c>
      <c r="O451" s="263">
        <f t="shared" ref="O451:O457" si="4709">IFERROR($D451*P451,0)</f>
        <v>0</v>
      </c>
      <c r="P451" s="474">
        <v>0</v>
      </c>
      <c r="Q451" s="263">
        <f t="shared" ref="Q451:Q457" si="4710">IFERROR($D451*R451,0)</f>
        <v>0</v>
      </c>
      <c r="R451" s="474">
        <v>0</v>
      </c>
      <c r="S451" s="263">
        <f t="shared" ref="S451:S457" si="4711">IFERROR($D451*T451,0)</f>
        <v>0</v>
      </c>
      <c r="T451" s="474">
        <v>0</v>
      </c>
      <c r="U451" s="263">
        <f t="shared" ref="U451:U457" si="4712">IFERROR($D451*V451,0)</f>
        <v>0</v>
      </c>
      <c r="V451" s="474">
        <v>0</v>
      </c>
      <c r="W451" s="263">
        <f t="shared" ref="W451:W457" si="4713">IFERROR($D451*X451,0)</f>
        <v>0</v>
      </c>
      <c r="X451" s="474">
        <v>0</v>
      </c>
      <c r="Y451" s="263">
        <f t="shared" ref="Y451:Y457" si="4714">IFERROR($D451*Z451,0)</f>
        <v>0</v>
      </c>
      <c r="Z451" s="474">
        <v>0</v>
      </c>
      <c r="AA451" s="263">
        <f t="shared" ref="AA451:AA457" si="4715">IFERROR($D451*AB451,0)</f>
        <v>0</v>
      </c>
      <c r="AB451" s="474"/>
      <c r="AC451" s="263">
        <f t="shared" ref="AC451:AC457" si="4716">IFERROR($D451*AD451,0)</f>
        <v>0</v>
      </c>
      <c r="AD451" s="474"/>
      <c r="AE451" s="263">
        <f t="shared" ref="AE451:AE457" si="4717">IFERROR($D451*AF451,0)</f>
        <v>0</v>
      </c>
      <c r="AF451" s="474"/>
      <c r="AG451" s="263">
        <f t="shared" ref="AG451:AG457" si="4718">IFERROR($D451*AH451,0)</f>
        <v>0</v>
      </c>
      <c r="AH451" s="474"/>
      <c r="AI451" s="263">
        <f t="shared" ref="AI451:AI457" si="4719">IFERROR($D451*AJ451,0)</f>
        <v>0</v>
      </c>
      <c r="AJ451" s="474">
        <v>0</v>
      </c>
      <c r="AK451" s="263">
        <f t="shared" ref="AK451:AK457" si="4720">IFERROR($D451*AL451,0)</f>
        <v>0</v>
      </c>
      <c r="AL451" s="474">
        <v>0</v>
      </c>
      <c r="AM451" s="263">
        <f t="shared" ref="AM451:AM457" si="4721">IFERROR($D451*AN451,0)</f>
        <v>0</v>
      </c>
      <c r="AN451" s="474">
        <v>0</v>
      </c>
      <c r="AO451" s="263">
        <f t="shared" ref="AO451:AO457" si="4722">IFERROR($D451*AP451,0)</f>
        <v>0</v>
      </c>
      <c r="AP451" s="474">
        <v>0</v>
      </c>
      <c r="AQ451" s="263">
        <f t="shared" ref="AQ451:AQ457" si="4723">IFERROR($D451*AR451,0)</f>
        <v>0</v>
      </c>
      <c r="AR451" s="474">
        <v>0</v>
      </c>
      <c r="AS451" s="263">
        <f t="shared" ref="AS451:AS457" si="4724">IFERROR($D451*AT451,0)</f>
        <v>0</v>
      </c>
      <c r="AT451" s="474">
        <v>0</v>
      </c>
      <c r="AU451" s="263">
        <f t="shared" ref="AU451:AU457" si="4725">IFERROR($D451*AV451,0)</f>
        <v>0</v>
      </c>
      <c r="AV451" s="474">
        <v>0</v>
      </c>
      <c r="AW451" s="263">
        <f t="shared" ref="AW451:AW457" si="4726">IFERROR($D451*AX451,0)</f>
        <v>0</v>
      </c>
      <c r="AX451" s="474">
        <v>0</v>
      </c>
      <c r="AY451" s="263">
        <f t="shared" ref="AY451:AY457" si="4727">IFERROR($D451*AZ451,0)</f>
        <v>0</v>
      </c>
      <c r="AZ451" s="474">
        <v>0</v>
      </c>
      <c r="BA451" s="263">
        <f t="shared" ref="BA451:BA457" si="4728">IFERROR($D451*BB451,0)</f>
        <v>0</v>
      </c>
      <c r="BB451" s="474">
        <v>0</v>
      </c>
      <c r="BC451" s="263">
        <f t="shared" ref="BC451:BC457" si="4729">IFERROR($D451*BD451,0)</f>
        <v>0</v>
      </c>
      <c r="BD451" s="474">
        <v>0</v>
      </c>
      <c r="BE451" s="263">
        <f t="shared" ref="BE451:BE457" si="4730">IFERROR($D451*BF451,0)</f>
        <v>0</v>
      </c>
      <c r="BF451" s="474">
        <v>0</v>
      </c>
      <c r="BG451" s="263">
        <f t="shared" ref="BG451:BG457" si="4731">IFERROR($D451*BH451,0)</f>
        <v>0</v>
      </c>
      <c r="BH451" s="474">
        <v>0</v>
      </c>
      <c r="BI451" s="263">
        <f t="shared" ref="BI451:BI457" si="4732">IFERROR($D451*BJ451,0)</f>
        <v>0</v>
      </c>
      <c r="BJ451" s="474">
        <v>0</v>
      </c>
      <c r="BK451" s="263">
        <f t="shared" ref="BK451:BK457" si="4733">IFERROR($D451*BL451,0)</f>
        <v>0</v>
      </c>
      <c r="BL451" s="474">
        <v>0</v>
      </c>
      <c r="BM451" s="263">
        <f t="shared" ref="BM451:BM457" si="4734">IFERROR($D451*BN451,0)</f>
        <v>0</v>
      </c>
      <c r="BN451" s="474">
        <v>0</v>
      </c>
      <c r="BO451" s="263">
        <f t="shared" ref="BO451:BO457" si="4735">IFERROR($D451*BP451,0)</f>
        <v>0</v>
      </c>
      <c r="BP451" s="474">
        <v>0</v>
      </c>
      <c r="BQ451" s="476">
        <f t="shared" ref="BQ451:BQ457" si="4736">SUM(BN451,BL451,BJ451,BH451,BF451,BD451,BB451,AZ451,AX451,AV451,AT451,AR451,AP451,AN451,AL451,AJ451,AH451,AF451,AD451,AB451,Z451,X451,V451,T451,R451,P451,N451,L451,J451,H451,BP451)</f>
        <v>0</v>
      </c>
      <c r="BR451" s="295">
        <f t="shared" si="3830"/>
        <v>0</v>
      </c>
    </row>
    <row r="452" spans="2:70" ht="18" hidden="1" customHeight="1" outlineLevel="2" thickTop="1" thickBot="1">
      <c r="B452" s="208" t="s">
        <v>884</v>
      </c>
      <c r="C452" s="260" t="str">
        <f>IF(VLOOKUP(B452,'Orçamento Detalhado'!$A$11:$I$529,4,)="","",(VLOOKUP(B452,'Orçamento Detalhado'!$A$11:$I$529,4,)))</f>
        <v>Automação de portão</v>
      </c>
      <c r="D452" s="261" t="str">
        <f>IF(B452="","",VLOOKUP($B452,'Orçamento Detalhado'!$A$11:$J$529,10,))</f>
        <v/>
      </c>
      <c r="E452" s="262">
        <f t="shared" si="4493"/>
        <v>0</v>
      </c>
      <c r="F452" s="478">
        <v>448</v>
      </c>
      <c r="G452" s="263">
        <f t="shared" si="4705"/>
        <v>0</v>
      </c>
      <c r="H452" s="264"/>
      <c r="I452" s="263">
        <f t="shared" si="4706"/>
        <v>0</v>
      </c>
      <c r="J452" s="474"/>
      <c r="K452" s="263">
        <f t="shared" si="4707"/>
        <v>0</v>
      </c>
      <c r="L452" s="474">
        <v>0</v>
      </c>
      <c r="M452" s="263">
        <f t="shared" si="4708"/>
        <v>0</v>
      </c>
      <c r="N452" s="474">
        <v>0</v>
      </c>
      <c r="O452" s="263">
        <f t="shared" si="4709"/>
        <v>0</v>
      </c>
      <c r="P452" s="474">
        <v>0</v>
      </c>
      <c r="Q452" s="263">
        <f t="shared" si="4710"/>
        <v>0</v>
      </c>
      <c r="R452" s="474">
        <v>0</v>
      </c>
      <c r="S452" s="263">
        <f t="shared" si="4711"/>
        <v>0</v>
      </c>
      <c r="T452" s="474">
        <v>0</v>
      </c>
      <c r="U452" s="263">
        <f t="shared" si="4712"/>
        <v>0</v>
      </c>
      <c r="V452" s="474">
        <v>0</v>
      </c>
      <c r="W452" s="263">
        <f t="shared" si="4713"/>
        <v>0</v>
      </c>
      <c r="X452" s="474">
        <v>0</v>
      </c>
      <c r="Y452" s="263">
        <f t="shared" si="4714"/>
        <v>0</v>
      </c>
      <c r="Z452" s="474">
        <v>0</v>
      </c>
      <c r="AA452" s="263">
        <f t="shared" si="4715"/>
        <v>0</v>
      </c>
      <c r="AB452" s="474"/>
      <c r="AC452" s="263">
        <f t="shared" si="4716"/>
        <v>0</v>
      </c>
      <c r="AD452" s="474"/>
      <c r="AE452" s="263">
        <f t="shared" si="4717"/>
        <v>0</v>
      </c>
      <c r="AF452" s="474"/>
      <c r="AG452" s="263">
        <f t="shared" si="4718"/>
        <v>0</v>
      </c>
      <c r="AH452" s="474"/>
      <c r="AI452" s="263">
        <f t="shared" si="4719"/>
        <v>0</v>
      </c>
      <c r="AJ452" s="474">
        <v>0</v>
      </c>
      <c r="AK452" s="263">
        <f t="shared" si="4720"/>
        <v>0</v>
      </c>
      <c r="AL452" s="474">
        <v>0</v>
      </c>
      <c r="AM452" s="263">
        <f t="shared" si="4721"/>
        <v>0</v>
      </c>
      <c r="AN452" s="474">
        <v>0</v>
      </c>
      <c r="AO452" s="263">
        <f t="shared" si="4722"/>
        <v>0</v>
      </c>
      <c r="AP452" s="474">
        <v>0</v>
      </c>
      <c r="AQ452" s="263">
        <f t="shared" si="4723"/>
        <v>0</v>
      </c>
      <c r="AR452" s="474">
        <v>0</v>
      </c>
      <c r="AS452" s="263">
        <f t="shared" si="4724"/>
        <v>0</v>
      </c>
      <c r="AT452" s="474">
        <v>0</v>
      </c>
      <c r="AU452" s="263">
        <f t="shared" si="4725"/>
        <v>0</v>
      </c>
      <c r="AV452" s="474">
        <v>0</v>
      </c>
      <c r="AW452" s="263">
        <f t="shared" si="4726"/>
        <v>0</v>
      </c>
      <c r="AX452" s="474">
        <v>0</v>
      </c>
      <c r="AY452" s="263">
        <f t="shared" si="4727"/>
        <v>0</v>
      </c>
      <c r="AZ452" s="474">
        <v>0</v>
      </c>
      <c r="BA452" s="263">
        <f t="shared" si="4728"/>
        <v>0</v>
      </c>
      <c r="BB452" s="474">
        <v>0</v>
      </c>
      <c r="BC452" s="263">
        <f t="shared" si="4729"/>
        <v>0</v>
      </c>
      <c r="BD452" s="474">
        <v>0</v>
      </c>
      <c r="BE452" s="263">
        <f t="shared" si="4730"/>
        <v>0</v>
      </c>
      <c r="BF452" s="474">
        <v>0</v>
      </c>
      <c r="BG452" s="263">
        <f t="shared" si="4731"/>
        <v>0</v>
      </c>
      <c r="BH452" s="474">
        <v>0</v>
      </c>
      <c r="BI452" s="263">
        <f t="shared" si="4732"/>
        <v>0</v>
      </c>
      <c r="BJ452" s="474">
        <v>0</v>
      </c>
      <c r="BK452" s="263">
        <f t="shared" si="4733"/>
        <v>0</v>
      </c>
      <c r="BL452" s="474">
        <v>0</v>
      </c>
      <c r="BM452" s="263">
        <f t="shared" si="4734"/>
        <v>0</v>
      </c>
      <c r="BN452" s="474">
        <v>0</v>
      </c>
      <c r="BO452" s="263">
        <f t="shared" si="4735"/>
        <v>0</v>
      </c>
      <c r="BP452" s="474">
        <v>0</v>
      </c>
      <c r="BQ452" s="476">
        <f t="shared" si="4736"/>
        <v>0</v>
      </c>
      <c r="BR452" s="295">
        <f t="shared" si="3830"/>
        <v>0</v>
      </c>
    </row>
    <row r="453" spans="2:70" ht="18" hidden="1" customHeight="1" outlineLevel="2" thickTop="1" thickBot="1">
      <c r="B453" s="208" t="s">
        <v>886</v>
      </c>
      <c r="C453" s="260" t="str">
        <f>IF(VLOOKUP(B453,'Orçamento Detalhado'!$A$11:$I$529,4,)="","",(VLOOKUP(B453,'Orçamento Detalhado'!$A$11:$I$529,4,)))</f>
        <v xml:space="preserve">Guarda-corpo </v>
      </c>
      <c r="D453" s="261" t="str">
        <f>IF(B453="","",VLOOKUP($B453,'Orçamento Detalhado'!$A$11:$J$529,10,))</f>
        <v/>
      </c>
      <c r="E453" s="262">
        <f t="shared" si="4493"/>
        <v>0</v>
      </c>
      <c r="F453" s="478">
        <v>449</v>
      </c>
      <c r="G453" s="263">
        <f t="shared" si="4705"/>
        <v>0</v>
      </c>
      <c r="H453" s="264"/>
      <c r="I453" s="263">
        <f t="shared" si="4706"/>
        <v>0</v>
      </c>
      <c r="J453" s="474"/>
      <c r="K453" s="263">
        <f t="shared" si="4707"/>
        <v>0</v>
      </c>
      <c r="L453" s="474">
        <v>0</v>
      </c>
      <c r="M453" s="263">
        <f t="shared" si="4708"/>
        <v>0</v>
      </c>
      <c r="N453" s="474">
        <v>0</v>
      </c>
      <c r="O453" s="263">
        <f t="shared" si="4709"/>
        <v>0</v>
      </c>
      <c r="P453" s="474">
        <v>0</v>
      </c>
      <c r="Q453" s="263">
        <f t="shared" si="4710"/>
        <v>0</v>
      </c>
      <c r="R453" s="474">
        <v>0</v>
      </c>
      <c r="S453" s="263">
        <f t="shared" si="4711"/>
        <v>0</v>
      </c>
      <c r="T453" s="474">
        <v>0</v>
      </c>
      <c r="U453" s="263">
        <f t="shared" si="4712"/>
        <v>0</v>
      </c>
      <c r="V453" s="474">
        <v>0</v>
      </c>
      <c r="W453" s="263">
        <f t="shared" si="4713"/>
        <v>0</v>
      </c>
      <c r="X453" s="474">
        <v>0</v>
      </c>
      <c r="Y453" s="263">
        <f t="shared" si="4714"/>
        <v>0</v>
      </c>
      <c r="Z453" s="474">
        <v>0</v>
      </c>
      <c r="AA453" s="263">
        <f t="shared" si="4715"/>
        <v>0</v>
      </c>
      <c r="AB453" s="474"/>
      <c r="AC453" s="263">
        <f t="shared" si="4716"/>
        <v>0</v>
      </c>
      <c r="AD453" s="474"/>
      <c r="AE453" s="263">
        <f t="shared" si="4717"/>
        <v>0</v>
      </c>
      <c r="AF453" s="474"/>
      <c r="AG453" s="263">
        <f t="shared" si="4718"/>
        <v>0</v>
      </c>
      <c r="AH453" s="474"/>
      <c r="AI453" s="263">
        <f t="shared" si="4719"/>
        <v>0</v>
      </c>
      <c r="AJ453" s="474">
        <v>0</v>
      </c>
      <c r="AK453" s="263">
        <f t="shared" si="4720"/>
        <v>0</v>
      </c>
      <c r="AL453" s="474">
        <v>0</v>
      </c>
      <c r="AM453" s="263">
        <f t="shared" si="4721"/>
        <v>0</v>
      </c>
      <c r="AN453" s="474">
        <v>0</v>
      </c>
      <c r="AO453" s="263">
        <f t="shared" si="4722"/>
        <v>0</v>
      </c>
      <c r="AP453" s="474">
        <v>0</v>
      </c>
      <c r="AQ453" s="263">
        <f t="shared" si="4723"/>
        <v>0</v>
      </c>
      <c r="AR453" s="474">
        <v>0</v>
      </c>
      <c r="AS453" s="263">
        <f t="shared" si="4724"/>
        <v>0</v>
      </c>
      <c r="AT453" s="474">
        <v>0</v>
      </c>
      <c r="AU453" s="263">
        <f t="shared" si="4725"/>
        <v>0</v>
      </c>
      <c r="AV453" s="474">
        <v>0</v>
      </c>
      <c r="AW453" s="263">
        <f t="shared" si="4726"/>
        <v>0</v>
      </c>
      <c r="AX453" s="474">
        <v>0</v>
      </c>
      <c r="AY453" s="263">
        <f t="shared" si="4727"/>
        <v>0</v>
      </c>
      <c r="AZ453" s="474">
        <v>0</v>
      </c>
      <c r="BA453" s="263">
        <f t="shared" si="4728"/>
        <v>0</v>
      </c>
      <c r="BB453" s="474">
        <v>0</v>
      </c>
      <c r="BC453" s="263">
        <f t="shared" si="4729"/>
        <v>0</v>
      </c>
      <c r="BD453" s="474">
        <v>0</v>
      </c>
      <c r="BE453" s="263">
        <f t="shared" si="4730"/>
        <v>0</v>
      </c>
      <c r="BF453" s="474">
        <v>0</v>
      </c>
      <c r="BG453" s="263">
        <f t="shared" si="4731"/>
        <v>0</v>
      </c>
      <c r="BH453" s="474">
        <v>0</v>
      </c>
      <c r="BI453" s="263">
        <f t="shared" si="4732"/>
        <v>0</v>
      </c>
      <c r="BJ453" s="474">
        <v>0</v>
      </c>
      <c r="BK453" s="263">
        <f t="shared" si="4733"/>
        <v>0</v>
      </c>
      <c r="BL453" s="474">
        <v>0</v>
      </c>
      <c r="BM453" s="263">
        <f t="shared" si="4734"/>
        <v>0</v>
      </c>
      <c r="BN453" s="474">
        <v>0</v>
      </c>
      <c r="BO453" s="263">
        <f t="shared" si="4735"/>
        <v>0</v>
      </c>
      <c r="BP453" s="474">
        <v>0</v>
      </c>
      <c r="BQ453" s="476">
        <f t="shared" si="4736"/>
        <v>0</v>
      </c>
      <c r="BR453" s="295">
        <f t="shared" si="3830"/>
        <v>0</v>
      </c>
    </row>
    <row r="454" spans="2:70" ht="18" hidden="1" customHeight="1" outlineLevel="2" thickTop="1" thickBot="1">
      <c r="B454" s="208" t="s">
        <v>888</v>
      </c>
      <c r="C454" s="260" t="str">
        <f>IF(VLOOKUP(B454,'Orçamento Detalhado'!$A$11:$I$529,4,)="","",(VLOOKUP(B454,'Orçamento Detalhado'!$A$11:$I$529,4,)))</f>
        <v xml:space="preserve">Gradil </v>
      </c>
      <c r="D454" s="261" t="str">
        <f>IF(B454="","",VLOOKUP($B454,'Orçamento Detalhado'!$A$11:$J$529,10,))</f>
        <v/>
      </c>
      <c r="E454" s="262">
        <f t="shared" si="4493"/>
        <v>0</v>
      </c>
      <c r="F454" s="478">
        <v>450</v>
      </c>
      <c r="G454" s="263">
        <f t="shared" si="4705"/>
        <v>0</v>
      </c>
      <c r="H454" s="264"/>
      <c r="I454" s="263">
        <f t="shared" si="4706"/>
        <v>0</v>
      </c>
      <c r="J454" s="474"/>
      <c r="K454" s="263">
        <f t="shared" si="4707"/>
        <v>0</v>
      </c>
      <c r="L454" s="474">
        <v>0</v>
      </c>
      <c r="M454" s="263">
        <f t="shared" si="4708"/>
        <v>0</v>
      </c>
      <c r="N454" s="474">
        <v>0</v>
      </c>
      <c r="O454" s="263">
        <f t="shared" si="4709"/>
        <v>0</v>
      </c>
      <c r="P454" s="474">
        <v>0</v>
      </c>
      <c r="Q454" s="263">
        <f t="shared" si="4710"/>
        <v>0</v>
      </c>
      <c r="R454" s="474">
        <v>0</v>
      </c>
      <c r="S454" s="263">
        <f t="shared" si="4711"/>
        <v>0</v>
      </c>
      <c r="T454" s="474">
        <v>0</v>
      </c>
      <c r="U454" s="263">
        <f t="shared" si="4712"/>
        <v>0</v>
      </c>
      <c r="V454" s="474">
        <v>0</v>
      </c>
      <c r="W454" s="263">
        <f t="shared" si="4713"/>
        <v>0</v>
      </c>
      <c r="X454" s="474">
        <v>0</v>
      </c>
      <c r="Y454" s="263">
        <f t="shared" si="4714"/>
        <v>0</v>
      </c>
      <c r="Z454" s="474">
        <v>0</v>
      </c>
      <c r="AA454" s="263">
        <f t="shared" si="4715"/>
        <v>0</v>
      </c>
      <c r="AB454" s="474"/>
      <c r="AC454" s="263">
        <f t="shared" si="4716"/>
        <v>0</v>
      </c>
      <c r="AD454" s="474"/>
      <c r="AE454" s="263">
        <f t="shared" si="4717"/>
        <v>0</v>
      </c>
      <c r="AF454" s="474"/>
      <c r="AG454" s="263">
        <f t="shared" si="4718"/>
        <v>0</v>
      </c>
      <c r="AH454" s="474"/>
      <c r="AI454" s="263">
        <f t="shared" si="4719"/>
        <v>0</v>
      </c>
      <c r="AJ454" s="474">
        <v>0</v>
      </c>
      <c r="AK454" s="263">
        <f t="shared" si="4720"/>
        <v>0</v>
      </c>
      <c r="AL454" s="474">
        <v>0</v>
      </c>
      <c r="AM454" s="263">
        <f t="shared" si="4721"/>
        <v>0</v>
      </c>
      <c r="AN454" s="474">
        <v>0</v>
      </c>
      <c r="AO454" s="263">
        <f t="shared" si="4722"/>
        <v>0</v>
      </c>
      <c r="AP454" s="474">
        <v>0</v>
      </c>
      <c r="AQ454" s="263">
        <f t="shared" si="4723"/>
        <v>0</v>
      </c>
      <c r="AR454" s="474">
        <v>0</v>
      </c>
      <c r="AS454" s="263">
        <f t="shared" si="4724"/>
        <v>0</v>
      </c>
      <c r="AT454" s="474">
        <v>0</v>
      </c>
      <c r="AU454" s="263">
        <f t="shared" si="4725"/>
        <v>0</v>
      </c>
      <c r="AV454" s="474">
        <v>0</v>
      </c>
      <c r="AW454" s="263">
        <f t="shared" si="4726"/>
        <v>0</v>
      </c>
      <c r="AX454" s="474">
        <v>0</v>
      </c>
      <c r="AY454" s="263">
        <f t="shared" si="4727"/>
        <v>0</v>
      </c>
      <c r="AZ454" s="474">
        <v>0</v>
      </c>
      <c r="BA454" s="263">
        <f t="shared" si="4728"/>
        <v>0</v>
      </c>
      <c r="BB454" s="474">
        <v>0</v>
      </c>
      <c r="BC454" s="263">
        <f t="shared" si="4729"/>
        <v>0</v>
      </c>
      <c r="BD454" s="474">
        <v>0</v>
      </c>
      <c r="BE454" s="263">
        <f t="shared" si="4730"/>
        <v>0</v>
      </c>
      <c r="BF454" s="474">
        <v>0</v>
      </c>
      <c r="BG454" s="263">
        <f t="shared" si="4731"/>
        <v>0</v>
      </c>
      <c r="BH454" s="474">
        <v>0</v>
      </c>
      <c r="BI454" s="263">
        <f t="shared" si="4732"/>
        <v>0</v>
      </c>
      <c r="BJ454" s="474">
        <v>0</v>
      </c>
      <c r="BK454" s="263">
        <f t="shared" si="4733"/>
        <v>0</v>
      </c>
      <c r="BL454" s="474">
        <v>0</v>
      </c>
      <c r="BM454" s="263">
        <f t="shared" si="4734"/>
        <v>0</v>
      </c>
      <c r="BN454" s="474">
        <v>0</v>
      </c>
      <c r="BO454" s="263">
        <f t="shared" si="4735"/>
        <v>0</v>
      </c>
      <c r="BP454" s="474">
        <v>0</v>
      </c>
      <c r="BQ454" s="476">
        <f t="shared" si="4736"/>
        <v>0</v>
      </c>
      <c r="BR454" s="295">
        <f t="shared" si="3830"/>
        <v>0</v>
      </c>
    </row>
    <row r="455" spans="2:70" ht="18" hidden="1" customHeight="1" outlineLevel="2" thickTop="1" thickBot="1">
      <c r="B455" s="208" t="s">
        <v>890</v>
      </c>
      <c r="C455" s="260" t="str">
        <f>IF(VLOOKUP(B455,'Orçamento Detalhado'!$A$11:$I$529,4,)="","",(VLOOKUP(B455,'Orçamento Detalhado'!$A$11:$I$529,4,)))</f>
        <v>Alambrado</v>
      </c>
      <c r="D455" s="261" t="str">
        <f>IF(B455="","",VLOOKUP($B455,'Orçamento Detalhado'!$A$11:$J$529,10,))</f>
        <v/>
      </c>
      <c r="E455" s="262">
        <f t="shared" si="4493"/>
        <v>0</v>
      </c>
      <c r="F455" s="478">
        <v>451</v>
      </c>
      <c r="G455" s="263">
        <f t="shared" si="4705"/>
        <v>0</v>
      </c>
      <c r="H455" s="264"/>
      <c r="I455" s="263">
        <f t="shared" si="4706"/>
        <v>0</v>
      </c>
      <c r="J455" s="474"/>
      <c r="K455" s="263">
        <f t="shared" si="4707"/>
        <v>0</v>
      </c>
      <c r="L455" s="474">
        <v>0</v>
      </c>
      <c r="M455" s="263">
        <f t="shared" si="4708"/>
        <v>0</v>
      </c>
      <c r="N455" s="474">
        <v>0</v>
      </c>
      <c r="O455" s="263">
        <f t="shared" si="4709"/>
        <v>0</v>
      </c>
      <c r="P455" s="474">
        <v>0</v>
      </c>
      <c r="Q455" s="263">
        <f t="shared" si="4710"/>
        <v>0</v>
      </c>
      <c r="R455" s="474">
        <v>0</v>
      </c>
      <c r="S455" s="263">
        <f t="shared" si="4711"/>
        <v>0</v>
      </c>
      <c r="T455" s="474">
        <v>0</v>
      </c>
      <c r="U455" s="263">
        <f t="shared" si="4712"/>
        <v>0</v>
      </c>
      <c r="V455" s="474">
        <v>0</v>
      </c>
      <c r="W455" s="263">
        <f t="shared" si="4713"/>
        <v>0</v>
      </c>
      <c r="X455" s="474">
        <v>0</v>
      </c>
      <c r="Y455" s="263">
        <f t="shared" si="4714"/>
        <v>0</v>
      </c>
      <c r="Z455" s="474">
        <v>0</v>
      </c>
      <c r="AA455" s="263">
        <f t="shared" si="4715"/>
        <v>0</v>
      </c>
      <c r="AB455" s="474"/>
      <c r="AC455" s="263">
        <f t="shared" si="4716"/>
        <v>0</v>
      </c>
      <c r="AD455" s="474"/>
      <c r="AE455" s="263">
        <f t="shared" si="4717"/>
        <v>0</v>
      </c>
      <c r="AF455" s="474"/>
      <c r="AG455" s="263">
        <f t="shared" si="4718"/>
        <v>0</v>
      </c>
      <c r="AH455" s="474"/>
      <c r="AI455" s="263">
        <f t="shared" si="4719"/>
        <v>0</v>
      </c>
      <c r="AJ455" s="474">
        <v>0</v>
      </c>
      <c r="AK455" s="263">
        <f t="shared" si="4720"/>
        <v>0</v>
      </c>
      <c r="AL455" s="474">
        <v>0</v>
      </c>
      <c r="AM455" s="263">
        <f t="shared" si="4721"/>
        <v>0</v>
      </c>
      <c r="AN455" s="474">
        <v>0</v>
      </c>
      <c r="AO455" s="263">
        <f t="shared" si="4722"/>
        <v>0</v>
      </c>
      <c r="AP455" s="474">
        <v>0</v>
      </c>
      <c r="AQ455" s="263">
        <f t="shared" si="4723"/>
        <v>0</v>
      </c>
      <c r="AR455" s="474">
        <v>0</v>
      </c>
      <c r="AS455" s="263">
        <f t="shared" si="4724"/>
        <v>0</v>
      </c>
      <c r="AT455" s="474">
        <v>0</v>
      </c>
      <c r="AU455" s="263">
        <f t="shared" si="4725"/>
        <v>0</v>
      </c>
      <c r="AV455" s="474">
        <v>0</v>
      </c>
      <c r="AW455" s="263">
        <f t="shared" si="4726"/>
        <v>0</v>
      </c>
      <c r="AX455" s="474">
        <v>0</v>
      </c>
      <c r="AY455" s="263">
        <f t="shared" si="4727"/>
        <v>0</v>
      </c>
      <c r="AZ455" s="474">
        <v>0</v>
      </c>
      <c r="BA455" s="263">
        <f t="shared" si="4728"/>
        <v>0</v>
      </c>
      <c r="BB455" s="474">
        <v>0</v>
      </c>
      <c r="BC455" s="263">
        <f t="shared" si="4729"/>
        <v>0</v>
      </c>
      <c r="BD455" s="474">
        <v>0</v>
      </c>
      <c r="BE455" s="263">
        <f t="shared" si="4730"/>
        <v>0</v>
      </c>
      <c r="BF455" s="474">
        <v>0</v>
      </c>
      <c r="BG455" s="263">
        <f t="shared" si="4731"/>
        <v>0</v>
      </c>
      <c r="BH455" s="474">
        <v>0</v>
      </c>
      <c r="BI455" s="263">
        <f t="shared" si="4732"/>
        <v>0</v>
      </c>
      <c r="BJ455" s="474">
        <v>0</v>
      </c>
      <c r="BK455" s="263">
        <f t="shared" si="4733"/>
        <v>0</v>
      </c>
      <c r="BL455" s="474">
        <v>0</v>
      </c>
      <c r="BM455" s="263">
        <f t="shared" si="4734"/>
        <v>0</v>
      </c>
      <c r="BN455" s="474">
        <v>0</v>
      </c>
      <c r="BO455" s="263">
        <f t="shared" si="4735"/>
        <v>0</v>
      </c>
      <c r="BP455" s="474">
        <v>0</v>
      </c>
      <c r="BQ455" s="476">
        <f t="shared" si="4736"/>
        <v>0</v>
      </c>
      <c r="BR455" s="295">
        <f t="shared" si="3830"/>
        <v>0</v>
      </c>
    </row>
    <row r="456" spans="2:70" ht="18" hidden="1" customHeight="1" outlineLevel="2" thickTop="1" thickBot="1">
      <c r="B456" s="208" t="s">
        <v>892</v>
      </c>
      <c r="C456" s="260" t="str">
        <f>IF(VLOOKUP(B456,'Orçamento Detalhado'!$A$11:$I$529,4,)="","",(VLOOKUP(B456,'Orçamento Detalhado'!$A$11:$I$529,4,)))</f>
        <v/>
      </c>
      <c r="D456" s="261" t="str">
        <f>IF(B456="","",VLOOKUP($B456,'Orçamento Detalhado'!$A$11:$J$529,10,))</f>
        <v/>
      </c>
      <c r="E456" s="262">
        <f t="shared" si="4493"/>
        <v>0</v>
      </c>
      <c r="F456" s="478">
        <v>452</v>
      </c>
      <c r="G456" s="263">
        <f t="shared" si="4705"/>
        <v>0</v>
      </c>
      <c r="H456" s="264"/>
      <c r="I456" s="263">
        <f t="shared" si="4706"/>
        <v>0</v>
      </c>
      <c r="J456" s="474"/>
      <c r="K456" s="263">
        <f t="shared" si="4707"/>
        <v>0</v>
      </c>
      <c r="L456" s="474">
        <v>0</v>
      </c>
      <c r="M456" s="263">
        <f t="shared" si="4708"/>
        <v>0</v>
      </c>
      <c r="N456" s="474">
        <v>0</v>
      </c>
      <c r="O456" s="263">
        <f t="shared" si="4709"/>
        <v>0</v>
      </c>
      <c r="P456" s="474">
        <v>0</v>
      </c>
      <c r="Q456" s="263">
        <f t="shared" si="4710"/>
        <v>0</v>
      </c>
      <c r="R456" s="474">
        <v>0</v>
      </c>
      <c r="S456" s="263">
        <f t="shared" si="4711"/>
        <v>0</v>
      </c>
      <c r="T456" s="474">
        <v>0</v>
      </c>
      <c r="U456" s="263">
        <f t="shared" si="4712"/>
        <v>0</v>
      </c>
      <c r="V456" s="474">
        <v>0</v>
      </c>
      <c r="W456" s="263">
        <f t="shared" si="4713"/>
        <v>0</v>
      </c>
      <c r="X456" s="474">
        <v>0</v>
      </c>
      <c r="Y456" s="263">
        <f t="shared" si="4714"/>
        <v>0</v>
      </c>
      <c r="Z456" s="474">
        <v>0</v>
      </c>
      <c r="AA456" s="263">
        <f t="shared" si="4715"/>
        <v>0</v>
      </c>
      <c r="AB456" s="474"/>
      <c r="AC456" s="263">
        <f t="shared" si="4716"/>
        <v>0</v>
      </c>
      <c r="AD456" s="474"/>
      <c r="AE456" s="263">
        <f t="shared" si="4717"/>
        <v>0</v>
      </c>
      <c r="AF456" s="474"/>
      <c r="AG456" s="263">
        <f t="shared" si="4718"/>
        <v>0</v>
      </c>
      <c r="AH456" s="474"/>
      <c r="AI456" s="263">
        <f t="shared" si="4719"/>
        <v>0</v>
      </c>
      <c r="AJ456" s="474">
        <v>0</v>
      </c>
      <c r="AK456" s="263">
        <f t="shared" si="4720"/>
        <v>0</v>
      </c>
      <c r="AL456" s="474">
        <v>0</v>
      </c>
      <c r="AM456" s="263">
        <f t="shared" si="4721"/>
        <v>0</v>
      </c>
      <c r="AN456" s="474">
        <v>0</v>
      </c>
      <c r="AO456" s="263">
        <f t="shared" si="4722"/>
        <v>0</v>
      </c>
      <c r="AP456" s="474">
        <v>0</v>
      </c>
      <c r="AQ456" s="263">
        <f t="shared" si="4723"/>
        <v>0</v>
      </c>
      <c r="AR456" s="474">
        <v>0</v>
      </c>
      <c r="AS456" s="263">
        <f t="shared" si="4724"/>
        <v>0</v>
      </c>
      <c r="AT456" s="474">
        <v>0</v>
      </c>
      <c r="AU456" s="263">
        <f t="shared" si="4725"/>
        <v>0</v>
      </c>
      <c r="AV456" s="474">
        <v>0</v>
      </c>
      <c r="AW456" s="263">
        <f t="shared" si="4726"/>
        <v>0</v>
      </c>
      <c r="AX456" s="474">
        <v>0</v>
      </c>
      <c r="AY456" s="263">
        <f t="shared" si="4727"/>
        <v>0</v>
      </c>
      <c r="AZ456" s="474">
        <v>0</v>
      </c>
      <c r="BA456" s="263">
        <f t="shared" si="4728"/>
        <v>0</v>
      </c>
      <c r="BB456" s="474">
        <v>0</v>
      </c>
      <c r="BC456" s="263">
        <f t="shared" si="4729"/>
        <v>0</v>
      </c>
      <c r="BD456" s="474">
        <v>0</v>
      </c>
      <c r="BE456" s="263">
        <f t="shared" si="4730"/>
        <v>0</v>
      </c>
      <c r="BF456" s="474">
        <v>0</v>
      </c>
      <c r="BG456" s="263">
        <f t="shared" si="4731"/>
        <v>0</v>
      </c>
      <c r="BH456" s="474">
        <v>0</v>
      </c>
      <c r="BI456" s="263">
        <f t="shared" si="4732"/>
        <v>0</v>
      </c>
      <c r="BJ456" s="474">
        <v>0</v>
      </c>
      <c r="BK456" s="263">
        <f t="shared" si="4733"/>
        <v>0</v>
      </c>
      <c r="BL456" s="474">
        <v>0</v>
      </c>
      <c r="BM456" s="263">
        <f t="shared" si="4734"/>
        <v>0</v>
      </c>
      <c r="BN456" s="474">
        <v>0</v>
      </c>
      <c r="BO456" s="263">
        <f t="shared" si="4735"/>
        <v>0</v>
      </c>
      <c r="BP456" s="474">
        <v>0</v>
      </c>
      <c r="BQ456" s="476">
        <f t="shared" si="4736"/>
        <v>0</v>
      </c>
      <c r="BR456" s="295">
        <f t="shared" si="3830"/>
        <v>0</v>
      </c>
    </row>
    <row r="457" spans="2:70" ht="18" hidden="1" customHeight="1" outlineLevel="2" thickTop="1" thickBot="1">
      <c r="B457" s="208" t="s">
        <v>893</v>
      </c>
      <c r="C457" s="260" t="str">
        <f>IF(VLOOKUP(B457,'Orçamento Detalhado'!$A$11:$I$529,4,)="","",(VLOOKUP(B457,'Orçamento Detalhado'!$A$11:$I$529,4,)))</f>
        <v/>
      </c>
      <c r="D457" s="261" t="str">
        <f>IF(B457="","",VLOOKUP($B457,'Orçamento Detalhado'!$A$11:$J$529,10,))</f>
        <v/>
      </c>
      <c r="E457" s="262">
        <f t="shared" si="4493"/>
        <v>0</v>
      </c>
      <c r="F457" s="478">
        <v>453</v>
      </c>
      <c r="G457" s="263">
        <f t="shared" si="4705"/>
        <v>0</v>
      </c>
      <c r="H457" s="264"/>
      <c r="I457" s="263">
        <f t="shared" si="4706"/>
        <v>0</v>
      </c>
      <c r="J457" s="474"/>
      <c r="K457" s="263">
        <f t="shared" si="4707"/>
        <v>0</v>
      </c>
      <c r="L457" s="474">
        <v>0</v>
      </c>
      <c r="M457" s="263">
        <f t="shared" si="4708"/>
        <v>0</v>
      </c>
      <c r="N457" s="474">
        <v>0</v>
      </c>
      <c r="O457" s="263">
        <f t="shared" si="4709"/>
        <v>0</v>
      </c>
      <c r="P457" s="474">
        <v>0</v>
      </c>
      <c r="Q457" s="263">
        <f t="shared" si="4710"/>
        <v>0</v>
      </c>
      <c r="R457" s="474">
        <v>0</v>
      </c>
      <c r="S457" s="263">
        <f t="shared" si="4711"/>
        <v>0</v>
      </c>
      <c r="T457" s="474">
        <v>0</v>
      </c>
      <c r="U457" s="263">
        <f t="shared" si="4712"/>
        <v>0</v>
      </c>
      <c r="V457" s="474">
        <v>0</v>
      </c>
      <c r="W457" s="263">
        <f t="shared" si="4713"/>
        <v>0</v>
      </c>
      <c r="X457" s="474">
        <v>0</v>
      </c>
      <c r="Y457" s="263">
        <f t="shared" si="4714"/>
        <v>0</v>
      </c>
      <c r="Z457" s="474">
        <v>0</v>
      </c>
      <c r="AA457" s="263">
        <f t="shared" si="4715"/>
        <v>0</v>
      </c>
      <c r="AB457" s="474"/>
      <c r="AC457" s="263">
        <f t="shared" si="4716"/>
        <v>0</v>
      </c>
      <c r="AD457" s="474"/>
      <c r="AE457" s="263">
        <f t="shared" si="4717"/>
        <v>0</v>
      </c>
      <c r="AF457" s="474"/>
      <c r="AG457" s="263">
        <f t="shared" si="4718"/>
        <v>0</v>
      </c>
      <c r="AH457" s="474"/>
      <c r="AI457" s="263">
        <f t="shared" si="4719"/>
        <v>0</v>
      </c>
      <c r="AJ457" s="474">
        <v>0</v>
      </c>
      <c r="AK457" s="263">
        <f t="shared" si="4720"/>
        <v>0</v>
      </c>
      <c r="AL457" s="474">
        <v>0</v>
      </c>
      <c r="AM457" s="263">
        <f t="shared" si="4721"/>
        <v>0</v>
      </c>
      <c r="AN457" s="474">
        <v>0</v>
      </c>
      <c r="AO457" s="263">
        <f t="shared" si="4722"/>
        <v>0</v>
      </c>
      <c r="AP457" s="474">
        <v>0</v>
      </c>
      <c r="AQ457" s="263">
        <f t="shared" si="4723"/>
        <v>0</v>
      </c>
      <c r="AR457" s="474">
        <v>0</v>
      </c>
      <c r="AS457" s="263">
        <f t="shared" si="4724"/>
        <v>0</v>
      </c>
      <c r="AT457" s="474">
        <v>0</v>
      </c>
      <c r="AU457" s="263">
        <f t="shared" si="4725"/>
        <v>0</v>
      </c>
      <c r="AV457" s="474">
        <v>0</v>
      </c>
      <c r="AW457" s="263">
        <f t="shared" si="4726"/>
        <v>0</v>
      </c>
      <c r="AX457" s="474">
        <v>0</v>
      </c>
      <c r="AY457" s="263">
        <f t="shared" si="4727"/>
        <v>0</v>
      </c>
      <c r="AZ457" s="474">
        <v>0</v>
      </c>
      <c r="BA457" s="263">
        <f t="shared" si="4728"/>
        <v>0</v>
      </c>
      <c r="BB457" s="474">
        <v>0</v>
      </c>
      <c r="BC457" s="263">
        <f t="shared" si="4729"/>
        <v>0</v>
      </c>
      <c r="BD457" s="474">
        <v>0</v>
      </c>
      <c r="BE457" s="263">
        <f t="shared" si="4730"/>
        <v>0</v>
      </c>
      <c r="BF457" s="474">
        <v>0</v>
      </c>
      <c r="BG457" s="263">
        <f t="shared" si="4731"/>
        <v>0</v>
      </c>
      <c r="BH457" s="474">
        <v>0</v>
      </c>
      <c r="BI457" s="263">
        <f t="shared" si="4732"/>
        <v>0</v>
      </c>
      <c r="BJ457" s="474">
        <v>0</v>
      </c>
      <c r="BK457" s="263">
        <f t="shared" si="4733"/>
        <v>0</v>
      </c>
      <c r="BL457" s="474">
        <v>0</v>
      </c>
      <c r="BM457" s="263">
        <f t="shared" si="4734"/>
        <v>0</v>
      </c>
      <c r="BN457" s="474">
        <v>0</v>
      </c>
      <c r="BO457" s="263">
        <f t="shared" si="4735"/>
        <v>0</v>
      </c>
      <c r="BP457" s="474">
        <v>0</v>
      </c>
      <c r="BQ457" s="476">
        <f t="shared" si="4736"/>
        <v>0</v>
      </c>
      <c r="BR457" s="295">
        <f t="shared" ref="BR457:BR518" si="4737">SUM(G457,I457,K457,M457,O457,Q457,S457,U457,W457,Y457,AA457,AC457,AE457,AG457,AI457,AK457,AM457,AO457,AQ457,AS457,AU457,AW457,AY457,BA457,BC457,BE457,BG457,BI457,BK457,BM457,BO457)</f>
        <v>0</v>
      </c>
    </row>
    <row r="458" spans="2:70" ht="18" hidden="1" customHeight="1" outlineLevel="2" thickTop="1" thickBot="1">
      <c r="B458" s="208" t="s">
        <v>894</v>
      </c>
      <c r="C458" s="260" t="str">
        <f>IF(VLOOKUP(B458,'Orçamento Detalhado'!$A$11:$I$529,4,)="","",(VLOOKUP(B458,'Orçamento Detalhado'!$A$11:$I$529,4,)))</f>
        <v/>
      </c>
      <c r="D458" s="261" t="str">
        <f>IF(B458="","",VLOOKUP($B458,'Orçamento Detalhado'!$A$11:$J$529,10,))</f>
        <v/>
      </c>
      <c r="E458" s="262">
        <f t="shared" si="4493"/>
        <v>0</v>
      </c>
      <c r="F458" s="478">
        <v>454</v>
      </c>
      <c r="G458" s="263">
        <f t="shared" ref="G458:G459" si="4738">IFERROR($D458*H458,0)</f>
        <v>0</v>
      </c>
      <c r="H458" s="264"/>
      <c r="I458" s="263">
        <f t="shared" ref="I458:I459" si="4739">IFERROR($D458*J458,0)</f>
        <v>0</v>
      </c>
      <c r="J458" s="474"/>
      <c r="K458" s="263">
        <f t="shared" ref="K458:K459" si="4740">IFERROR($D458*L458,0)</f>
        <v>0</v>
      </c>
      <c r="L458" s="474">
        <v>0</v>
      </c>
      <c r="M458" s="263">
        <f t="shared" ref="M458:M459" si="4741">IFERROR($D458*N458,0)</f>
        <v>0</v>
      </c>
      <c r="N458" s="474">
        <v>0</v>
      </c>
      <c r="O458" s="263">
        <f t="shared" ref="O458:O459" si="4742">IFERROR($D458*P458,0)</f>
        <v>0</v>
      </c>
      <c r="P458" s="474">
        <v>0</v>
      </c>
      <c r="Q458" s="263">
        <f t="shared" ref="Q458:Q459" si="4743">IFERROR($D458*R458,0)</f>
        <v>0</v>
      </c>
      <c r="R458" s="474">
        <v>0</v>
      </c>
      <c r="S458" s="263">
        <f t="shared" ref="S458:S459" si="4744">IFERROR($D458*T458,0)</f>
        <v>0</v>
      </c>
      <c r="T458" s="474">
        <v>0</v>
      </c>
      <c r="U458" s="263">
        <f t="shared" ref="U458:U459" si="4745">IFERROR($D458*V458,0)</f>
        <v>0</v>
      </c>
      <c r="V458" s="474">
        <v>0</v>
      </c>
      <c r="W458" s="263">
        <f t="shared" ref="W458:W459" si="4746">IFERROR($D458*X458,0)</f>
        <v>0</v>
      </c>
      <c r="X458" s="474">
        <v>0</v>
      </c>
      <c r="Y458" s="263">
        <f t="shared" ref="Y458:Y459" si="4747">IFERROR($D458*Z458,0)</f>
        <v>0</v>
      </c>
      <c r="Z458" s="474">
        <v>0</v>
      </c>
      <c r="AA458" s="263">
        <f t="shared" ref="AA458:AA459" si="4748">IFERROR($D458*AB458,0)</f>
        <v>0</v>
      </c>
      <c r="AB458" s="474"/>
      <c r="AC458" s="263">
        <f t="shared" ref="AC458:AC459" si="4749">IFERROR($D458*AD458,0)</f>
        <v>0</v>
      </c>
      <c r="AD458" s="474"/>
      <c r="AE458" s="263">
        <f t="shared" ref="AE458:AE459" si="4750">IFERROR($D458*AF458,0)</f>
        <v>0</v>
      </c>
      <c r="AF458" s="474"/>
      <c r="AG458" s="263">
        <f t="shared" ref="AG458:AG459" si="4751">IFERROR($D458*AH458,0)</f>
        <v>0</v>
      </c>
      <c r="AH458" s="474"/>
      <c r="AI458" s="263">
        <f t="shared" ref="AI458:AI459" si="4752">IFERROR($D458*AJ458,0)</f>
        <v>0</v>
      </c>
      <c r="AJ458" s="474">
        <v>0</v>
      </c>
      <c r="AK458" s="263">
        <f t="shared" ref="AK458:AK459" si="4753">IFERROR($D458*AL458,0)</f>
        <v>0</v>
      </c>
      <c r="AL458" s="474">
        <v>0</v>
      </c>
      <c r="AM458" s="263">
        <f t="shared" ref="AM458:AM459" si="4754">IFERROR($D458*AN458,0)</f>
        <v>0</v>
      </c>
      <c r="AN458" s="474">
        <v>0</v>
      </c>
      <c r="AO458" s="263">
        <f t="shared" ref="AO458:AO459" si="4755">IFERROR($D458*AP458,0)</f>
        <v>0</v>
      </c>
      <c r="AP458" s="474">
        <v>0</v>
      </c>
      <c r="AQ458" s="263">
        <f t="shared" ref="AQ458:AQ459" si="4756">IFERROR($D458*AR458,0)</f>
        <v>0</v>
      </c>
      <c r="AR458" s="474">
        <v>0</v>
      </c>
      <c r="AS458" s="263">
        <f t="shared" ref="AS458:AS459" si="4757">IFERROR($D458*AT458,0)</f>
        <v>0</v>
      </c>
      <c r="AT458" s="474">
        <v>0</v>
      </c>
      <c r="AU458" s="263">
        <f t="shared" ref="AU458:AU459" si="4758">IFERROR($D458*AV458,0)</f>
        <v>0</v>
      </c>
      <c r="AV458" s="474">
        <v>0</v>
      </c>
      <c r="AW458" s="263">
        <f t="shared" ref="AW458:AW459" si="4759">IFERROR($D458*AX458,0)</f>
        <v>0</v>
      </c>
      <c r="AX458" s="474">
        <v>0</v>
      </c>
      <c r="AY458" s="263">
        <f t="shared" ref="AY458:AY459" si="4760">IFERROR($D458*AZ458,0)</f>
        <v>0</v>
      </c>
      <c r="AZ458" s="474">
        <v>0</v>
      </c>
      <c r="BA458" s="263">
        <f t="shared" ref="BA458:BA459" si="4761">IFERROR($D458*BB458,0)</f>
        <v>0</v>
      </c>
      <c r="BB458" s="474">
        <v>0</v>
      </c>
      <c r="BC458" s="263">
        <f t="shared" ref="BC458:BC459" si="4762">IFERROR($D458*BD458,0)</f>
        <v>0</v>
      </c>
      <c r="BD458" s="474">
        <v>0</v>
      </c>
      <c r="BE458" s="263">
        <f t="shared" ref="BE458:BE459" si="4763">IFERROR($D458*BF458,0)</f>
        <v>0</v>
      </c>
      <c r="BF458" s="474">
        <v>0</v>
      </c>
      <c r="BG458" s="263">
        <f t="shared" ref="BG458:BG459" si="4764">IFERROR($D458*BH458,0)</f>
        <v>0</v>
      </c>
      <c r="BH458" s="474">
        <v>0</v>
      </c>
      <c r="BI458" s="263">
        <f t="shared" ref="BI458:BI459" si="4765">IFERROR($D458*BJ458,0)</f>
        <v>0</v>
      </c>
      <c r="BJ458" s="474">
        <v>0</v>
      </c>
      <c r="BK458" s="263">
        <f t="shared" ref="BK458:BK459" si="4766">IFERROR($D458*BL458,0)</f>
        <v>0</v>
      </c>
      <c r="BL458" s="474">
        <v>0</v>
      </c>
      <c r="BM458" s="263">
        <f t="shared" ref="BM458:BM459" si="4767">IFERROR($D458*BN458,0)</f>
        <v>0</v>
      </c>
      <c r="BN458" s="474">
        <v>0</v>
      </c>
      <c r="BO458" s="263">
        <f t="shared" ref="BO458:BO459" si="4768">IFERROR($D458*BP458,0)</f>
        <v>0</v>
      </c>
      <c r="BP458" s="474">
        <v>0</v>
      </c>
      <c r="BQ458" s="476">
        <f t="shared" ref="BQ458:BQ459" si="4769">SUM(BN458,BL458,BJ458,BH458,BF458,BD458,BB458,AZ458,AX458,AV458,AT458,AR458,AP458,AN458,AL458,AJ458,AH458,AF458,AD458,AB458,Z458,X458,V458,T458,R458,P458,N458,L458,J458,H458,BP458)</f>
        <v>0</v>
      </c>
      <c r="BR458" s="295">
        <f t="shared" si="4737"/>
        <v>0</v>
      </c>
    </row>
    <row r="459" spans="2:70" ht="18" hidden="1" customHeight="1" outlineLevel="2" thickTop="1" thickBot="1">
      <c r="B459" s="208" t="s">
        <v>895</v>
      </c>
      <c r="C459" s="260" t="str">
        <f>IF(VLOOKUP(B459,'Orçamento Detalhado'!$A$11:$I$529,4,)="","",(VLOOKUP(B459,'Orçamento Detalhado'!$A$11:$I$529,4,)))</f>
        <v/>
      </c>
      <c r="D459" s="261" t="str">
        <f>IF(B459="","",VLOOKUP($B459,'Orçamento Detalhado'!$A$11:$J$529,10,))</f>
        <v/>
      </c>
      <c r="E459" s="262">
        <f t="shared" si="4493"/>
        <v>0</v>
      </c>
      <c r="F459" s="478">
        <v>455</v>
      </c>
      <c r="G459" s="263">
        <f t="shared" si="4738"/>
        <v>0</v>
      </c>
      <c r="H459" s="264"/>
      <c r="I459" s="263">
        <f t="shared" si="4739"/>
        <v>0</v>
      </c>
      <c r="J459" s="474"/>
      <c r="K459" s="263">
        <f t="shared" si="4740"/>
        <v>0</v>
      </c>
      <c r="L459" s="474">
        <v>0</v>
      </c>
      <c r="M459" s="263">
        <f t="shared" si="4741"/>
        <v>0</v>
      </c>
      <c r="N459" s="474">
        <v>0</v>
      </c>
      <c r="O459" s="263">
        <f t="shared" si="4742"/>
        <v>0</v>
      </c>
      <c r="P459" s="474">
        <v>0</v>
      </c>
      <c r="Q459" s="263">
        <f t="shared" si="4743"/>
        <v>0</v>
      </c>
      <c r="R459" s="474">
        <v>0</v>
      </c>
      <c r="S459" s="263">
        <f t="shared" si="4744"/>
        <v>0</v>
      </c>
      <c r="T459" s="474">
        <v>0</v>
      </c>
      <c r="U459" s="263">
        <f t="shared" si="4745"/>
        <v>0</v>
      </c>
      <c r="V459" s="474">
        <v>0</v>
      </c>
      <c r="W459" s="263">
        <f t="shared" si="4746"/>
        <v>0</v>
      </c>
      <c r="X459" s="474">
        <v>0</v>
      </c>
      <c r="Y459" s="263">
        <f t="shared" si="4747"/>
        <v>0</v>
      </c>
      <c r="Z459" s="474">
        <v>0</v>
      </c>
      <c r="AA459" s="263">
        <f t="shared" si="4748"/>
        <v>0</v>
      </c>
      <c r="AB459" s="474"/>
      <c r="AC459" s="263">
        <f t="shared" si="4749"/>
        <v>0</v>
      </c>
      <c r="AD459" s="474"/>
      <c r="AE459" s="263">
        <f t="shared" si="4750"/>
        <v>0</v>
      </c>
      <c r="AF459" s="474"/>
      <c r="AG459" s="263">
        <f t="shared" si="4751"/>
        <v>0</v>
      </c>
      <c r="AH459" s="474"/>
      <c r="AI459" s="263">
        <f t="shared" si="4752"/>
        <v>0</v>
      </c>
      <c r="AJ459" s="474">
        <v>0</v>
      </c>
      <c r="AK459" s="263">
        <f t="shared" si="4753"/>
        <v>0</v>
      </c>
      <c r="AL459" s="474">
        <v>0</v>
      </c>
      <c r="AM459" s="263">
        <f t="shared" si="4754"/>
        <v>0</v>
      </c>
      <c r="AN459" s="474">
        <v>0</v>
      </c>
      <c r="AO459" s="263">
        <f t="shared" si="4755"/>
        <v>0</v>
      </c>
      <c r="AP459" s="474">
        <v>0</v>
      </c>
      <c r="AQ459" s="263">
        <f t="shared" si="4756"/>
        <v>0</v>
      </c>
      <c r="AR459" s="474">
        <v>0</v>
      </c>
      <c r="AS459" s="263">
        <f t="shared" si="4757"/>
        <v>0</v>
      </c>
      <c r="AT459" s="474">
        <v>0</v>
      </c>
      <c r="AU459" s="263">
        <f t="shared" si="4758"/>
        <v>0</v>
      </c>
      <c r="AV459" s="474">
        <v>0</v>
      </c>
      <c r="AW459" s="263">
        <f t="shared" si="4759"/>
        <v>0</v>
      </c>
      <c r="AX459" s="474">
        <v>0</v>
      </c>
      <c r="AY459" s="263">
        <f t="shared" si="4760"/>
        <v>0</v>
      </c>
      <c r="AZ459" s="474">
        <v>0</v>
      </c>
      <c r="BA459" s="263">
        <f t="shared" si="4761"/>
        <v>0</v>
      </c>
      <c r="BB459" s="474">
        <v>0</v>
      </c>
      <c r="BC459" s="263">
        <f t="shared" si="4762"/>
        <v>0</v>
      </c>
      <c r="BD459" s="474">
        <v>0</v>
      </c>
      <c r="BE459" s="263">
        <f t="shared" si="4763"/>
        <v>0</v>
      </c>
      <c r="BF459" s="474">
        <v>0</v>
      </c>
      <c r="BG459" s="263">
        <f t="shared" si="4764"/>
        <v>0</v>
      </c>
      <c r="BH459" s="474">
        <v>0</v>
      </c>
      <c r="BI459" s="263">
        <f t="shared" si="4765"/>
        <v>0</v>
      </c>
      <c r="BJ459" s="474">
        <v>0</v>
      </c>
      <c r="BK459" s="263">
        <f t="shared" si="4766"/>
        <v>0</v>
      </c>
      <c r="BL459" s="474">
        <v>0</v>
      </c>
      <c r="BM459" s="263">
        <f t="shared" si="4767"/>
        <v>0</v>
      </c>
      <c r="BN459" s="474">
        <v>0</v>
      </c>
      <c r="BO459" s="263">
        <f t="shared" si="4768"/>
        <v>0</v>
      </c>
      <c r="BP459" s="474">
        <v>0</v>
      </c>
      <c r="BQ459" s="476">
        <f t="shared" si="4769"/>
        <v>0</v>
      </c>
      <c r="BR459" s="295">
        <f t="shared" si="4737"/>
        <v>0</v>
      </c>
    </row>
    <row r="460" spans="2:70" ht="18" hidden="1" customHeight="1" outlineLevel="2" thickTop="1" thickBot="1">
      <c r="B460" s="208" t="s">
        <v>896</v>
      </c>
      <c r="C460" s="260" t="str">
        <f>IF(VLOOKUP(B460,'Orçamento Detalhado'!$A$11:$I$529,4,)="","",(VLOOKUP(B460,'Orçamento Detalhado'!$A$11:$I$529,4,)))</f>
        <v/>
      </c>
      <c r="D460" s="261" t="str">
        <f>IF(B460="","",VLOOKUP($B460,'Orçamento Detalhado'!$A$11:$J$529,10,))</f>
        <v/>
      </c>
      <c r="E460" s="262">
        <f t="shared" ref="E460" si="4770">IFERROR(D460/$D$524,0)</f>
        <v>0</v>
      </c>
      <c r="F460" s="478">
        <v>456</v>
      </c>
      <c r="G460" s="263">
        <f t="shared" ref="G460" si="4771">IFERROR($D460*H460,0)</f>
        <v>0</v>
      </c>
      <c r="H460" s="264"/>
      <c r="I460" s="263">
        <f t="shared" ref="I460" si="4772">IFERROR($D460*J460,0)</f>
        <v>0</v>
      </c>
      <c r="J460" s="474"/>
      <c r="K460" s="263">
        <f t="shared" ref="K460" si="4773">IFERROR($D460*L460,0)</f>
        <v>0</v>
      </c>
      <c r="L460" s="474">
        <v>0</v>
      </c>
      <c r="M460" s="263">
        <f t="shared" ref="M460" si="4774">IFERROR($D460*N460,0)</f>
        <v>0</v>
      </c>
      <c r="N460" s="474">
        <v>0</v>
      </c>
      <c r="O460" s="263">
        <f t="shared" ref="O460" si="4775">IFERROR($D460*P460,0)</f>
        <v>0</v>
      </c>
      <c r="P460" s="474">
        <v>0</v>
      </c>
      <c r="Q460" s="263">
        <f t="shared" ref="Q460" si="4776">IFERROR($D460*R460,0)</f>
        <v>0</v>
      </c>
      <c r="R460" s="474">
        <v>0</v>
      </c>
      <c r="S460" s="263">
        <f t="shared" ref="S460" si="4777">IFERROR($D460*T460,0)</f>
        <v>0</v>
      </c>
      <c r="T460" s="474">
        <v>0</v>
      </c>
      <c r="U460" s="263">
        <f t="shared" ref="U460" si="4778">IFERROR($D460*V460,0)</f>
        <v>0</v>
      </c>
      <c r="V460" s="474">
        <v>0</v>
      </c>
      <c r="W460" s="263">
        <f t="shared" ref="W460" si="4779">IFERROR($D460*X460,0)</f>
        <v>0</v>
      </c>
      <c r="X460" s="474">
        <v>0</v>
      </c>
      <c r="Y460" s="263">
        <f t="shared" ref="Y460" si="4780">IFERROR($D460*Z460,0)</f>
        <v>0</v>
      </c>
      <c r="Z460" s="474">
        <v>0</v>
      </c>
      <c r="AA460" s="263">
        <f t="shared" ref="AA460" si="4781">IFERROR($D460*AB460,0)</f>
        <v>0</v>
      </c>
      <c r="AB460" s="474"/>
      <c r="AC460" s="263">
        <f t="shared" ref="AC460" si="4782">IFERROR($D460*AD460,0)</f>
        <v>0</v>
      </c>
      <c r="AD460" s="474"/>
      <c r="AE460" s="263">
        <f t="shared" ref="AE460" si="4783">IFERROR($D460*AF460,0)</f>
        <v>0</v>
      </c>
      <c r="AF460" s="474"/>
      <c r="AG460" s="263">
        <f t="shared" ref="AG460" si="4784">IFERROR($D460*AH460,0)</f>
        <v>0</v>
      </c>
      <c r="AH460" s="474"/>
      <c r="AI460" s="263">
        <f t="shared" ref="AI460" si="4785">IFERROR($D460*AJ460,0)</f>
        <v>0</v>
      </c>
      <c r="AJ460" s="474">
        <v>0</v>
      </c>
      <c r="AK460" s="263">
        <f t="shared" ref="AK460" si="4786">IFERROR($D460*AL460,0)</f>
        <v>0</v>
      </c>
      <c r="AL460" s="474">
        <v>0</v>
      </c>
      <c r="AM460" s="263">
        <f t="shared" ref="AM460" si="4787">IFERROR($D460*AN460,0)</f>
        <v>0</v>
      </c>
      <c r="AN460" s="474">
        <v>0</v>
      </c>
      <c r="AO460" s="263">
        <f t="shared" ref="AO460" si="4788">IFERROR($D460*AP460,0)</f>
        <v>0</v>
      </c>
      <c r="AP460" s="474">
        <v>0</v>
      </c>
      <c r="AQ460" s="263">
        <f t="shared" ref="AQ460" si="4789">IFERROR($D460*AR460,0)</f>
        <v>0</v>
      </c>
      <c r="AR460" s="474">
        <v>0</v>
      </c>
      <c r="AS460" s="263">
        <f t="shared" ref="AS460" si="4790">IFERROR($D460*AT460,0)</f>
        <v>0</v>
      </c>
      <c r="AT460" s="474">
        <v>0</v>
      </c>
      <c r="AU460" s="263">
        <f t="shared" ref="AU460" si="4791">IFERROR($D460*AV460,0)</f>
        <v>0</v>
      </c>
      <c r="AV460" s="474">
        <v>0</v>
      </c>
      <c r="AW460" s="263">
        <f t="shared" ref="AW460" si="4792">IFERROR($D460*AX460,0)</f>
        <v>0</v>
      </c>
      <c r="AX460" s="474">
        <v>0</v>
      </c>
      <c r="AY460" s="263">
        <f t="shared" ref="AY460" si="4793">IFERROR($D460*AZ460,0)</f>
        <v>0</v>
      </c>
      <c r="AZ460" s="474">
        <v>0</v>
      </c>
      <c r="BA460" s="263">
        <f t="shared" ref="BA460" si="4794">IFERROR($D460*BB460,0)</f>
        <v>0</v>
      </c>
      <c r="BB460" s="474">
        <v>0</v>
      </c>
      <c r="BC460" s="263">
        <f t="shared" ref="BC460" si="4795">IFERROR($D460*BD460,0)</f>
        <v>0</v>
      </c>
      <c r="BD460" s="474">
        <v>0</v>
      </c>
      <c r="BE460" s="263">
        <f t="shared" ref="BE460" si="4796">IFERROR($D460*BF460,0)</f>
        <v>0</v>
      </c>
      <c r="BF460" s="474">
        <v>0</v>
      </c>
      <c r="BG460" s="263">
        <f t="shared" ref="BG460" si="4797">IFERROR($D460*BH460,0)</f>
        <v>0</v>
      </c>
      <c r="BH460" s="474">
        <v>0</v>
      </c>
      <c r="BI460" s="263">
        <f t="shared" ref="BI460" si="4798">IFERROR($D460*BJ460,0)</f>
        <v>0</v>
      </c>
      <c r="BJ460" s="474">
        <v>0</v>
      </c>
      <c r="BK460" s="263">
        <f t="shared" ref="BK460" si="4799">IFERROR($D460*BL460,0)</f>
        <v>0</v>
      </c>
      <c r="BL460" s="474">
        <v>0</v>
      </c>
      <c r="BM460" s="263">
        <f t="shared" ref="BM460" si="4800">IFERROR($D460*BN460,0)</f>
        <v>0</v>
      </c>
      <c r="BN460" s="474">
        <v>0</v>
      </c>
      <c r="BO460" s="263">
        <f t="shared" ref="BO460" si="4801">IFERROR($D460*BP460,0)</f>
        <v>0</v>
      </c>
      <c r="BP460" s="474">
        <v>0</v>
      </c>
      <c r="BQ460" s="476">
        <f t="shared" ref="BQ460" si="4802">SUM(BN460,BL460,BJ460,BH460,BF460,BD460,BB460,AZ460,AX460,AV460,AT460,AR460,AP460,AN460,AL460,AJ460,AH460,AF460,AD460,AB460,Z460,X460,V460,T460,R460,P460,N460,L460,J460,H460,BP460)</f>
        <v>0</v>
      </c>
      <c r="BR460" s="295">
        <f t="shared" si="4737"/>
        <v>0</v>
      </c>
    </row>
    <row r="461" spans="2:70" ht="18" hidden="1" customHeight="1" outlineLevel="1" thickTop="1" thickBot="1">
      <c r="B461" s="265" t="s">
        <v>897</v>
      </c>
      <c r="C461" s="266" t="str">
        <f>IF(B461="","",VLOOKUP(B461,'Orçamento Detalhado'!$A$11:$I$529,4,))</f>
        <v>UBANIZAÇÃO E SERVIÇOS EXTERNOS</v>
      </c>
      <c r="D461" s="249">
        <f>SUM(D462:D470)</f>
        <v>0</v>
      </c>
      <c r="E461" s="250">
        <f t="shared" ref="E461:E467" si="4803">IFERROR(D461/$D$524,0)</f>
        <v>0</v>
      </c>
      <c r="F461" s="478">
        <v>457</v>
      </c>
      <c r="G461" s="251">
        <f>SUM(G462:G470)</f>
        <v>0</v>
      </c>
      <c r="H461" s="252">
        <f t="shared" ref="H461:BP461" si="4804">IFERROR(G461/$D461,0)</f>
        <v>0</v>
      </c>
      <c r="I461" s="251">
        <f>SUM(I462:I470)</f>
        <v>0</v>
      </c>
      <c r="J461" s="473">
        <f t="shared" ref="J461" si="4805">IFERROR(I461/$D461,0)</f>
        <v>0</v>
      </c>
      <c r="K461" s="251">
        <f>SUM(K462:K470)</f>
        <v>0</v>
      </c>
      <c r="L461" s="473">
        <f t="shared" ref="L461" si="4806">IFERROR(K461/$D461,0)</f>
        <v>0</v>
      </c>
      <c r="M461" s="251">
        <f>SUM(M462:M470)</f>
        <v>0</v>
      </c>
      <c r="N461" s="473">
        <f t="shared" ref="N461" si="4807">IFERROR(M461/$D461,0)</f>
        <v>0</v>
      </c>
      <c r="O461" s="251">
        <f>SUM(O462:O470)</f>
        <v>0</v>
      </c>
      <c r="P461" s="473">
        <f t="shared" ref="P461" si="4808">IFERROR(O461/$D461,0)</f>
        <v>0</v>
      </c>
      <c r="Q461" s="251">
        <f>SUM(Q462:Q470)</f>
        <v>0</v>
      </c>
      <c r="R461" s="473">
        <f t="shared" ref="R461" si="4809">IFERROR(Q461/$D461,0)</f>
        <v>0</v>
      </c>
      <c r="S461" s="251">
        <f>SUM(S462:S470)</f>
        <v>0</v>
      </c>
      <c r="T461" s="473">
        <f t="shared" ref="T461" si="4810">IFERROR(S461/$D461,0)</f>
        <v>0</v>
      </c>
      <c r="U461" s="251">
        <f>SUM(U462:U470)</f>
        <v>0</v>
      </c>
      <c r="V461" s="473">
        <f t="shared" ref="V461" si="4811">IFERROR(U461/$D461,0)</f>
        <v>0</v>
      </c>
      <c r="W461" s="251">
        <f>SUM(W462:W470)</f>
        <v>0</v>
      </c>
      <c r="X461" s="473">
        <f t="shared" ref="X461" si="4812">IFERROR(W461/$D461,0)</f>
        <v>0</v>
      </c>
      <c r="Y461" s="251">
        <f>SUM(Y462:Y470)</f>
        <v>0</v>
      </c>
      <c r="Z461" s="473">
        <f t="shared" ref="Z461" si="4813">IFERROR(Y461/$D461,0)</f>
        <v>0</v>
      </c>
      <c r="AA461" s="251">
        <f>SUM(AA462:AA470)</f>
        <v>0</v>
      </c>
      <c r="AB461" s="473">
        <f t="shared" ref="AB461" si="4814">IFERROR(AA461/$D461,0)</f>
        <v>0</v>
      </c>
      <c r="AC461" s="251">
        <f>SUM(AC462:AC470)</f>
        <v>0</v>
      </c>
      <c r="AD461" s="473">
        <f t="shared" ref="AD461" si="4815">IFERROR(AC461/$D461,0)</f>
        <v>0</v>
      </c>
      <c r="AE461" s="251">
        <f>SUM(AE462:AE470)</f>
        <v>0</v>
      </c>
      <c r="AF461" s="473">
        <f t="shared" ref="AF461" si="4816">IFERROR(AE461/$D461,0)</f>
        <v>0</v>
      </c>
      <c r="AG461" s="251">
        <f>SUM(AG462:AG470)</f>
        <v>0</v>
      </c>
      <c r="AH461" s="473">
        <f t="shared" ref="AH461" si="4817">IFERROR(AG461/$D461,0)</f>
        <v>0</v>
      </c>
      <c r="AI461" s="251">
        <f>SUM(AI462:AI470)</f>
        <v>0</v>
      </c>
      <c r="AJ461" s="473">
        <f t="shared" ref="AJ461" si="4818">IFERROR(AI461/$D461,0)</f>
        <v>0</v>
      </c>
      <c r="AK461" s="251">
        <f>SUM(AK462:AK470)</f>
        <v>0</v>
      </c>
      <c r="AL461" s="473">
        <f t="shared" ref="AL461" si="4819">IFERROR(AK461/$D461,0)</f>
        <v>0</v>
      </c>
      <c r="AM461" s="251">
        <f>SUM(AM462:AM470)</f>
        <v>0</v>
      </c>
      <c r="AN461" s="473">
        <f t="shared" ref="AN461" si="4820">IFERROR(AM461/$D461,0)</f>
        <v>0</v>
      </c>
      <c r="AO461" s="251">
        <f>SUM(AO462:AO470)</f>
        <v>0</v>
      </c>
      <c r="AP461" s="473">
        <f t="shared" ref="AP461" si="4821">IFERROR(AO461/$D461,0)</f>
        <v>0</v>
      </c>
      <c r="AQ461" s="251">
        <f>SUM(AQ462:AQ470)</f>
        <v>0</v>
      </c>
      <c r="AR461" s="473">
        <f t="shared" si="4804"/>
        <v>0</v>
      </c>
      <c r="AS461" s="251">
        <f>SUM(AS462:AS470)</f>
        <v>0</v>
      </c>
      <c r="AT461" s="473">
        <f t="shared" si="4804"/>
        <v>0</v>
      </c>
      <c r="AU461" s="251">
        <f>SUM(AU462:AU470)</f>
        <v>0</v>
      </c>
      <c r="AV461" s="473">
        <f t="shared" si="4804"/>
        <v>0</v>
      </c>
      <c r="AW461" s="251">
        <f>SUM(AW462:AW470)</f>
        <v>0</v>
      </c>
      <c r="AX461" s="473">
        <f t="shared" si="4804"/>
        <v>0</v>
      </c>
      <c r="AY461" s="251">
        <f>SUM(AY462:AY470)</f>
        <v>0</v>
      </c>
      <c r="AZ461" s="473">
        <f t="shared" si="4804"/>
        <v>0</v>
      </c>
      <c r="BA461" s="251">
        <f>SUM(BA462:BA470)</f>
        <v>0</v>
      </c>
      <c r="BB461" s="473">
        <f t="shared" si="4804"/>
        <v>0</v>
      </c>
      <c r="BC461" s="251">
        <f>SUM(BC462:BC470)</f>
        <v>0</v>
      </c>
      <c r="BD461" s="473">
        <f t="shared" si="4804"/>
        <v>0</v>
      </c>
      <c r="BE461" s="251">
        <f>SUM(BE462:BE470)</f>
        <v>0</v>
      </c>
      <c r="BF461" s="473">
        <f t="shared" si="4804"/>
        <v>0</v>
      </c>
      <c r="BG461" s="251">
        <f>SUM(BG462:BG470)</f>
        <v>0</v>
      </c>
      <c r="BH461" s="473">
        <f t="shared" si="4804"/>
        <v>0</v>
      </c>
      <c r="BI461" s="251">
        <f>SUM(BI462:BI470)</f>
        <v>0</v>
      </c>
      <c r="BJ461" s="473">
        <f t="shared" si="4804"/>
        <v>0</v>
      </c>
      <c r="BK461" s="251">
        <f>SUM(BK462:BK470)</f>
        <v>0</v>
      </c>
      <c r="BL461" s="473">
        <f t="shared" si="4804"/>
        <v>0</v>
      </c>
      <c r="BM461" s="251">
        <f>SUM(BM462:BM470)</f>
        <v>0</v>
      </c>
      <c r="BN461" s="473">
        <f t="shared" si="4804"/>
        <v>0</v>
      </c>
      <c r="BO461" s="251">
        <f>SUM(BO462:BO470)</f>
        <v>0</v>
      </c>
      <c r="BP461" s="473">
        <f t="shared" si="4804"/>
        <v>0</v>
      </c>
      <c r="BQ461" s="476">
        <f t="shared" si="3130"/>
        <v>0</v>
      </c>
      <c r="BR461" s="295">
        <f t="shared" si="4737"/>
        <v>0</v>
      </c>
    </row>
    <row r="462" spans="2:70" ht="18" hidden="1" customHeight="1" outlineLevel="2" thickTop="1" thickBot="1">
      <c r="B462" s="208" t="s">
        <v>899</v>
      </c>
      <c r="C462" s="260" t="str">
        <f>IF(VLOOKUP(B462,'Orçamento Detalhado'!$A$11:$I$529,4,)="","",(VLOOKUP(B462,'Orçamento Detalhado'!$A$11:$I$529,4,)))</f>
        <v>Paisagismo Plantio de arvores ornamentais - calçada</v>
      </c>
      <c r="D462" s="261" t="str">
        <f>IF(B462="","",VLOOKUP($B462,'Orçamento Detalhado'!$A$11:$J$529,10,))</f>
        <v/>
      </c>
      <c r="E462" s="262">
        <f t="shared" si="4803"/>
        <v>0</v>
      </c>
      <c r="F462" s="478">
        <v>458</v>
      </c>
      <c r="G462" s="263">
        <f t="shared" ref="G462:G470" si="4822">IFERROR($D462*H462,0)</f>
        <v>0</v>
      </c>
      <c r="H462" s="264"/>
      <c r="I462" s="263">
        <f t="shared" ref="I462:I470" si="4823">IFERROR($D462*J462,0)</f>
        <v>0</v>
      </c>
      <c r="J462" s="264"/>
      <c r="K462" s="263">
        <f t="shared" ref="K462:K470" si="4824">IFERROR($D462*L462,0)</f>
        <v>0</v>
      </c>
      <c r="L462" s="264">
        <v>0</v>
      </c>
      <c r="M462" s="263">
        <f t="shared" ref="M462:M470" si="4825">IFERROR($D462*N462,0)</f>
        <v>0</v>
      </c>
      <c r="N462" s="264">
        <v>0</v>
      </c>
      <c r="O462" s="263">
        <f t="shared" ref="O462:O470" si="4826">IFERROR($D462*P462,0)</f>
        <v>0</v>
      </c>
      <c r="P462" s="264">
        <v>0</v>
      </c>
      <c r="Q462" s="263">
        <f t="shared" ref="Q462:Q470" si="4827">IFERROR($D462*R462,0)</f>
        <v>0</v>
      </c>
      <c r="R462" s="264">
        <v>0</v>
      </c>
      <c r="S462" s="263">
        <f t="shared" ref="S462:S470" si="4828">IFERROR($D462*T462,0)</f>
        <v>0</v>
      </c>
      <c r="T462" s="264">
        <v>0</v>
      </c>
      <c r="U462" s="263">
        <f t="shared" ref="U462:U470" si="4829">IFERROR($D462*V462,0)</f>
        <v>0</v>
      </c>
      <c r="V462" s="264">
        <v>0</v>
      </c>
      <c r="W462" s="263">
        <f t="shared" ref="W462:W470" si="4830">IFERROR($D462*X462,0)</f>
        <v>0</v>
      </c>
      <c r="X462" s="264">
        <v>0</v>
      </c>
      <c r="Y462" s="263">
        <f t="shared" ref="Y462:Y470" si="4831">IFERROR($D462*Z462,0)</f>
        <v>0</v>
      </c>
      <c r="Z462" s="264">
        <v>0</v>
      </c>
      <c r="AA462" s="263">
        <f t="shared" ref="AA462:AA470" si="4832">IFERROR($D462*AB462,0)</f>
        <v>0</v>
      </c>
      <c r="AB462" s="264"/>
      <c r="AC462" s="263">
        <f t="shared" ref="AC462:AC470" si="4833">IFERROR($D462*AD462,0)</f>
        <v>0</v>
      </c>
      <c r="AD462" s="264"/>
      <c r="AE462" s="263">
        <f t="shared" ref="AE462:AE470" si="4834">IFERROR($D462*AF462,0)</f>
        <v>0</v>
      </c>
      <c r="AF462" s="264"/>
      <c r="AG462" s="263">
        <f t="shared" ref="AG462:AG470" si="4835">IFERROR($D462*AH462,0)</f>
        <v>0</v>
      </c>
      <c r="AH462" s="264"/>
      <c r="AI462" s="263">
        <f t="shared" ref="AI462:AI470" si="4836">IFERROR($D462*AJ462,0)</f>
        <v>0</v>
      </c>
      <c r="AJ462" s="264">
        <v>0</v>
      </c>
      <c r="AK462" s="263">
        <f t="shared" ref="AK462:AK470" si="4837">IFERROR($D462*AL462,0)</f>
        <v>0</v>
      </c>
      <c r="AL462" s="264">
        <v>0</v>
      </c>
      <c r="AM462" s="263">
        <f t="shared" ref="AM462:AM470" si="4838">IFERROR($D462*AN462,0)</f>
        <v>0</v>
      </c>
      <c r="AN462" s="264">
        <v>0</v>
      </c>
      <c r="AO462" s="263">
        <f t="shared" ref="AO462:AO470" si="4839">IFERROR($D462*AP462,0)</f>
        <v>0</v>
      </c>
      <c r="AP462" s="264">
        <v>0</v>
      </c>
      <c r="AQ462" s="263">
        <f t="shared" ref="AQ462:AQ470" si="4840">IFERROR($D462*AR462,0)</f>
        <v>0</v>
      </c>
      <c r="AR462" s="264">
        <v>0</v>
      </c>
      <c r="AS462" s="263">
        <f t="shared" ref="AS462:AS470" si="4841">IFERROR($D462*AT462,0)</f>
        <v>0</v>
      </c>
      <c r="AT462" s="264">
        <v>0</v>
      </c>
      <c r="AU462" s="263">
        <f t="shared" ref="AU462:AU470" si="4842">IFERROR($D462*AV462,0)</f>
        <v>0</v>
      </c>
      <c r="AV462" s="264">
        <v>0</v>
      </c>
      <c r="AW462" s="263">
        <f t="shared" ref="AW462:AW470" si="4843">IFERROR($D462*AX462,0)</f>
        <v>0</v>
      </c>
      <c r="AX462" s="264">
        <v>0</v>
      </c>
      <c r="AY462" s="263">
        <f t="shared" ref="AY462:AY470" si="4844">IFERROR($D462*AZ462,0)</f>
        <v>0</v>
      </c>
      <c r="AZ462" s="264">
        <v>0</v>
      </c>
      <c r="BA462" s="263">
        <f t="shared" ref="BA462:BA470" si="4845">IFERROR($D462*BB462,0)</f>
        <v>0</v>
      </c>
      <c r="BB462" s="264">
        <v>0</v>
      </c>
      <c r="BC462" s="263">
        <f t="shared" ref="BC462:BC470" si="4846">IFERROR($D462*BD462,0)</f>
        <v>0</v>
      </c>
      <c r="BD462" s="264">
        <v>0</v>
      </c>
      <c r="BE462" s="263">
        <f t="shared" ref="BE462:BE470" si="4847">IFERROR($D462*BF462,0)</f>
        <v>0</v>
      </c>
      <c r="BF462" s="264">
        <v>0</v>
      </c>
      <c r="BG462" s="263">
        <f t="shared" ref="BG462:BG470" si="4848">IFERROR($D462*BH462,0)</f>
        <v>0</v>
      </c>
      <c r="BH462" s="264">
        <v>0</v>
      </c>
      <c r="BI462" s="263">
        <f t="shared" ref="BI462:BI470" si="4849">IFERROR($D462*BJ462,0)</f>
        <v>0</v>
      </c>
      <c r="BJ462" s="264">
        <v>0</v>
      </c>
      <c r="BK462" s="263">
        <f t="shared" ref="BK462:BK470" si="4850">IFERROR($D462*BL462,0)</f>
        <v>0</v>
      </c>
      <c r="BL462" s="264">
        <v>0</v>
      </c>
      <c r="BM462" s="263">
        <f t="shared" ref="BM462:BM470" si="4851">IFERROR($D462*BN462,0)</f>
        <v>0</v>
      </c>
      <c r="BN462" s="264">
        <v>0</v>
      </c>
      <c r="BO462" s="263">
        <f t="shared" ref="BO462:BO470" si="4852">IFERROR($D462*BP462,0)</f>
        <v>0</v>
      </c>
      <c r="BP462" s="264">
        <v>0</v>
      </c>
      <c r="BQ462" s="476">
        <f t="shared" si="3130"/>
        <v>0</v>
      </c>
      <c r="BR462" s="295">
        <f t="shared" si="4737"/>
        <v>0</v>
      </c>
    </row>
    <row r="463" spans="2:70" ht="18" hidden="1" customHeight="1" outlineLevel="2" thickTop="1" thickBot="1">
      <c r="B463" s="208" t="s">
        <v>901</v>
      </c>
      <c r="C463" s="260" t="str">
        <f>IF(VLOOKUP(B463,'Orçamento Detalhado'!$A$11:$I$529,4,)="","",(VLOOKUP(B463,'Orçamento Detalhado'!$A$11:$I$529,4,)))</f>
        <v>Paisagismo Plantio de grama - calçada</v>
      </c>
      <c r="D463" s="261" t="str">
        <f>IF(B463="","",VLOOKUP($B463,'Orçamento Detalhado'!$A$11:$J$529,10,))</f>
        <v/>
      </c>
      <c r="E463" s="262">
        <f t="shared" si="4803"/>
        <v>0</v>
      </c>
      <c r="F463" s="478">
        <v>459</v>
      </c>
      <c r="G463" s="263">
        <f t="shared" si="4822"/>
        <v>0</v>
      </c>
      <c r="H463" s="264"/>
      <c r="I463" s="263">
        <f t="shared" si="4823"/>
        <v>0</v>
      </c>
      <c r="J463" s="264"/>
      <c r="K463" s="263">
        <f t="shared" si="4824"/>
        <v>0</v>
      </c>
      <c r="L463" s="264">
        <v>0</v>
      </c>
      <c r="M463" s="263">
        <f t="shared" si="4825"/>
        <v>0</v>
      </c>
      <c r="N463" s="264">
        <v>0</v>
      </c>
      <c r="O463" s="263">
        <f t="shared" si="4826"/>
        <v>0</v>
      </c>
      <c r="P463" s="264">
        <v>0</v>
      </c>
      <c r="Q463" s="263">
        <f t="shared" si="4827"/>
        <v>0</v>
      </c>
      <c r="R463" s="264">
        <v>0</v>
      </c>
      <c r="S463" s="263">
        <f t="shared" si="4828"/>
        <v>0</v>
      </c>
      <c r="T463" s="264">
        <v>0</v>
      </c>
      <c r="U463" s="263">
        <f t="shared" si="4829"/>
        <v>0</v>
      </c>
      <c r="V463" s="264">
        <v>0</v>
      </c>
      <c r="W463" s="263">
        <f t="shared" si="4830"/>
        <v>0</v>
      </c>
      <c r="X463" s="264">
        <v>0</v>
      </c>
      <c r="Y463" s="263">
        <f t="shared" si="4831"/>
        <v>0</v>
      </c>
      <c r="Z463" s="264">
        <v>0</v>
      </c>
      <c r="AA463" s="263">
        <f t="shared" si="4832"/>
        <v>0</v>
      </c>
      <c r="AB463" s="264"/>
      <c r="AC463" s="263">
        <f t="shared" si="4833"/>
        <v>0</v>
      </c>
      <c r="AD463" s="264"/>
      <c r="AE463" s="263">
        <f t="shared" si="4834"/>
        <v>0</v>
      </c>
      <c r="AF463" s="264"/>
      <c r="AG463" s="263">
        <f t="shared" si="4835"/>
        <v>0</v>
      </c>
      <c r="AH463" s="264"/>
      <c r="AI463" s="263">
        <f t="shared" si="4836"/>
        <v>0</v>
      </c>
      <c r="AJ463" s="264">
        <v>0</v>
      </c>
      <c r="AK463" s="263">
        <f t="shared" si="4837"/>
        <v>0</v>
      </c>
      <c r="AL463" s="264">
        <v>0</v>
      </c>
      <c r="AM463" s="263">
        <f t="shared" si="4838"/>
        <v>0</v>
      </c>
      <c r="AN463" s="264">
        <v>0</v>
      </c>
      <c r="AO463" s="263">
        <f t="shared" si="4839"/>
        <v>0</v>
      </c>
      <c r="AP463" s="264">
        <v>0</v>
      </c>
      <c r="AQ463" s="263">
        <f t="shared" si="4840"/>
        <v>0</v>
      </c>
      <c r="AR463" s="264">
        <v>0</v>
      </c>
      <c r="AS463" s="263">
        <f t="shared" si="4841"/>
        <v>0</v>
      </c>
      <c r="AT463" s="264">
        <v>0</v>
      </c>
      <c r="AU463" s="263">
        <f t="shared" si="4842"/>
        <v>0</v>
      </c>
      <c r="AV463" s="264">
        <v>0</v>
      </c>
      <c r="AW463" s="263">
        <f t="shared" si="4843"/>
        <v>0</v>
      </c>
      <c r="AX463" s="264">
        <v>0</v>
      </c>
      <c r="AY463" s="263">
        <f t="shared" si="4844"/>
        <v>0</v>
      </c>
      <c r="AZ463" s="264">
        <v>0</v>
      </c>
      <c r="BA463" s="263">
        <f t="shared" si="4845"/>
        <v>0</v>
      </c>
      <c r="BB463" s="264">
        <v>0</v>
      </c>
      <c r="BC463" s="263">
        <f t="shared" si="4846"/>
        <v>0</v>
      </c>
      <c r="BD463" s="264">
        <v>0</v>
      </c>
      <c r="BE463" s="263">
        <f t="shared" si="4847"/>
        <v>0</v>
      </c>
      <c r="BF463" s="264">
        <v>0</v>
      </c>
      <c r="BG463" s="263">
        <f t="shared" si="4848"/>
        <v>0</v>
      </c>
      <c r="BH463" s="264">
        <v>0</v>
      </c>
      <c r="BI463" s="263">
        <f t="shared" si="4849"/>
        <v>0</v>
      </c>
      <c r="BJ463" s="264">
        <v>0</v>
      </c>
      <c r="BK463" s="263">
        <f t="shared" si="4850"/>
        <v>0</v>
      </c>
      <c r="BL463" s="264">
        <v>0</v>
      </c>
      <c r="BM463" s="263">
        <f t="shared" si="4851"/>
        <v>0</v>
      </c>
      <c r="BN463" s="264">
        <v>0</v>
      </c>
      <c r="BO463" s="263">
        <f t="shared" si="4852"/>
        <v>0</v>
      </c>
      <c r="BP463" s="264">
        <v>0</v>
      </c>
      <c r="BQ463" s="476">
        <f t="shared" si="3130"/>
        <v>0</v>
      </c>
      <c r="BR463" s="295">
        <f t="shared" si="4737"/>
        <v>0</v>
      </c>
    </row>
    <row r="464" spans="2:70" ht="18" hidden="1" customHeight="1" outlineLevel="2" thickTop="1" thickBot="1">
      <c r="B464" s="208" t="s">
        <v>903</v>
      </c>
      <c r="C464" s="260" t="str">
        <f>IF(VLOOKUP(B464,'Orçamento Detalhado'!$A$11:$I$529,4,)="","",(VLOOKUP(B464,'Orçamento Detalhado'!$A$11:$I$529,4,)))</f>
        <v>Paisagismo interno</v>
      </c>
      <c r="D464" s="261" t="str">
        <f>IF(B464="","",VLOOKUP($B464,'Orçamento Detalhado'!$A$11:$J$529,10,))</f>
        <v/>
      </c>
      <c r="E464" s="262">
        <f t="shared" si="4803"/>
        <v>0</v>
      </c>
      <c r="F464" s="478">
        <v>460</v>
      </c>
      <c r="G464" s="263">
        <f t="shared" si="4822"/>
        <v>0</v>
      </c>
      <c r="H464" s="264"/>
      <c r="I464" s="263">
        <f t="shared" si="4823"/>
        <v>0</v>
      </c>
      <c r="J464" s="264"/>
      <c r="K464" s="263">
        <f t="shared" si="4824"/>
        <v>0</v>
      </c>
      <c r="L464" s="264">
        <v>0</v>
      </c>
      <c r="M464" s="263">
        <f t="shared" si="4825"/>
        <v>0</v>
      </c>
      <c r="N464" s="264">
        <v>0</v>
      </c>
      <c r="O464" s="263">
        <f t="shared" si="4826"/>
        <v>0</v>
      </c>
      <c r="P464" s="264">
        <v>0</v>
      </c>
      <c r="Q464" s="263">
        <f t="shared" si="4827"/>
        <v>0</v>
      </c>
      <c r="R464" s="264">
        <v>0</v>
      </c>
      <c r="S464" s="263">
        <f t="shared" si="4828"/>
        <v>0</v>
      </c>
      <c r="T464" s="264">
        <v>0</v>
      </c>
      <c r="U464" s="263">
        <f t="shared" si="4829"/>
        <v>0</v>
      </c>
      <c r="V464" s="264">
        <v>0</v>
      </c>
      <c r="W464" s="263">
        <f t="shared" si="4830"/>
        <v>0</v>
      </c>
      <c r="X464" s="264">
        <v>0</v>
      </c>
      <c r="Y464" s="263">
        <f t="shared" si="4831"/>
        <v>0</v>
      </c>
      <c r="Z464" s="264">
        <v>0</v>
      </c>
      <c r="AA464" s="263">
        <f t="shared" si="4832"/>
        <v>0</v>
      </c>
      <c r="AB464" s="264"/>
      <c r="AC464" s="263">
        <f t="shared" si="4833"/>
        <v>0</v>
      </c>
      <c r="AD464" s="264"/>
      <c r="AE464" s="263">
        <f t="shared" si="4834"/>
        <v>0</v>
      </c>
      <c r="AF464" s="264"/>
      <c r="AG464" s="263">
        <f t="shared" si="4835"/>
        <v>0</v>
      </c>
      <c r="AH464" s="264"/>
      <c r="AI464" s="263">
        <f t="shared" si="4836"/>
        <v>0</v>
      </c>
      <c r="AJ464" s="264">
        <v>0</v>
      </c>
      <c r="AK464" s="263">
        <f t="shared" si="4837"/>
        <v>0</v>
      </c>
      <c r="AL464" s="264">
        <v>0</v>
      </c>
      <c r="AM464" s="263">
        <f t="shared" si="4838"/>
        <v>0</v>
      </c>
      <c r="AN464" s="264">
        <v>0</v>
      </c>
      <c r="AO464" s="263">
        <f t="shared" si="4839"/>
        <v>0</v>
      </c>
      <c r="AP464" s="264">
        <v>0</v>
      </c>
      <c r="AQ464" s="263">
        <f t="shared" si="4840"/>
        <v>0</v>
      </c>
      <c r="AR464" s="264">
        <v>0</v>
      </c>
      <c r="AS464" s="263">
        <f t="shared" si="4841"/>
        <v>0</v>
      </c>
      <c r="AT464" s="264">
        <v>0</v>
      </c>
      <c r="AU464" s="263">
        <f t="shared" si="4842"/>
        <v>0</v>
      </c>
      <c r="AV464" s="264">
        <v>0</v>
      </c>
      <c r="AW464" s="263">
        <f t="shared" si="4843"/>
        <v>0</v>
      </c>
      <c r="AX464" s="264">
        <v>0</v>
      </c>
      <c r="AY464" s="263">
        <f t="shared" si="4844"/>
        <v>0</v>
      </c>
      <c r="AZ464" s="264">
        <v>0</v>
      </c>
      <c r="BA464" s="263">
        <f t="shared" si="4845"/>
        <v>0</v>
      </c>
      <c r="BB464" s="264">
        <v>0</v>
      </c>
      <c r="BC464" s="263">
        <f t="shared" si="4846"/>
        <v>0</v>
      </c>
      <c r="BD464" s="264">
        <v>0</v>
      </c>
      <c r="BE464" s="263">
        <f t="shared" si="4847"/>
        <v>0</v>
      </c>
      <c r="BF464" s="264">
        <v>0</v>
      </c>
      <c r="BG464" s="263">
        <f t="shared" si="4848"/>
        <v>0</v>
      </c>
      <c r="BH464" s="264">
        <v>0</v>
      </c>
      <c r="BI464" s="263">
        <f t="shared" si="4849"/>
        <v>0</v>
      </c>
      <c r="BJ464" s="264">
        <v>0</v>
      </c>
      <c r="BK464" s="263">
        <f t="shared" si="4850"/>
        <v>0</v>
      </c>
      <c r="BL464" s="264">
        <v>0</v>
      </c>
      <c r="BM464" s="263">
        <f t="shared" si="4851"/>
        <v>0</v>
      </c>
      <c r="BN464" s="264">
        <v>0</v>
      </c>
      <c r="BO464" s="263">
        <f t="shared" si="4852"/>
        <v>0</v>
      </c>
      <c r="BP464" s="264">
        <v>0</v>
      </c>
      <c r="BQ464" s="476">
        <f t="shared" si="3130"/>
        <v>0</v>
      </c>
      <c r="BR464" s="295">
        <f t="shared" si="4737"/>
        <v>0</v>
      </c>
    </row>
    <row r="465" spans="2:71" ht="18" hidden="1" customHeight="1" outlineLevel="2" thickTop="1" thickBot="1">
      <c r="B465" s="208" t="s">
        <v>905</v>
      </c>
      <c r="C465" s="260" t="str">
        <f>IF(VLOOKUP(B465,'Orçamento Detalhado'!$A$11:$I$529,4,)="","",(VLOOKUP(B465,'Orçamento Detalhado'!$A$11:$I$529,4,)))</f>
        <v>TCRA/ TCA</v>
      </c>
      <c r="D465" s="261" t="str">
        <f>IF(B465="","",VLOOKUP($B465,'Orçamento Detalhado'!$A$11:$J$529,10,))</f>
        <v/>
      </c>
      <c r="E465" s="262">
        <f t="shared" si="4803"/>
        <v>0</v>
      </c>
      <c r="F465" s="478">
        <v>461</v>
      </c>
      <c r="G465" s="263">
        <f t="shared" si="4822"/>
        <v>0</v>
      </c>
      <c r="H465" s="264"/>
      <c r="I465" s="263">
        <f t="shared" si="4823"/>
        <v>0</v>
      </c>
      <c r="J465" s="264"/>
      <c r="K465" s="263">
        <f t="shared" si="4824"/>
        <v>0</v>
      </c>
      <c r="L465" s="264">
        <v>0</v>
      </c>
      <c r="M465" s="263">
        <f t="shared" si="4825"/>
        <v>0</v>
      </c>
      <c r="N465" s="264">
        <v>0</v>
      </c>
      <c r="O465" s="263">
        <f t="shared" si="4826"/>
        <v>0</v>
      </c>
      <c r="P465" s="264">
        <v>0</v>
      </c>
      <c r="Q465" s="263">
        <f t="shared" si="4827"/>
        <v>0</v>
      </c>
      <c r="R465" s="264">
        <v>0</v>
      </c>
      <c r="S465" s="263">
        <f t="shared" si="4828"/>
        <v>0</v>
      </c>
      <c r="T465" s="264">
        <v>0</v>
      </c>
      <c r="U465" s="263">
        <f t="shared" si="4829"/>
        <v>0</v>
      </c>
      <c r="V465" s="264">
        <v>0</v>
      </c>
      <c r="W465" s="263">
        <f t="shared" si="4830"/>
        <v>0</v>
      </c>
      <c r="X465" s="264">
        <v>0</v>
      </c>
      <c r="Y465" s="263">
        <f t="shared" si="4831"/>
        <v>0</v>
      </c>
      <c r="Z465" s="264">
        <v>0</v>
      </c>
      <c r="AA465" s="263">
        <f t="shared" si="4832"/>
        <v>0</v>
      </c>
      <c r="AB465" s="264"/>
      <c r="AC465" s="263">
        <f t="shared" si="4833"/>
        <v>0</v>
      </c>
      <c r="AD465" s="264"/>
      <c r="AE465" s="263">
        <f t="shared" si="4834"/>
        <v>0</v>
      </c>
      <c r="AF465" s="264"/>
      <c r="AG465" s="263">
        <f t="shared" si="4835"/>
        <v>0</v>
      </c>
      <c r="AH465" s="264"/>
      <c r="AI465" s="263">
        <f t="shared" si="4836"/>
        <v>0</v>
      </c>
      <c r="AJ465" s="264">
        <v>0</v>
      </c>
      <c r="AK465" s="263">
        <f t="shared" si="4837"/>
        <v>0</v>
      </c>
      <c r="AL465" s="264">
        <v>0</v>
      </c>
      <c r="AM465" s="263">
        <f t="shared" si="4838"/>
        <v>0</v>
      </c>
      <c r="AN465" s="264">
        <v>0</v>
      </c>
      <c r="AO465" s="263">
        <f t="shared" si="4839"/>
        <v>0</v>
      </c>
      <c r="AP465" s="264">
        <v>0</v>
      </c>
      <c r="AQ465" s="263">
        <f t="shared" si="4840"/>
        <v>0</v>
      </c>
      <c r="AR465" s="264">
        <v>0</v>
      </c>
      <c r="AS465" s="263">
        <f t="shared" si="4841"/>
        <v>0</v>
      </c>
      <c r="AT465" s="264">
        <v>0</v>
      </c>
      <c r="AU465" s="263">
        <f t="shared" si="4842"/>
        <v>0</v>
      </c>
      <c r="AV465" s="264">
        <v>0</v>
      </c>
      <c r="AW465" s="263">
        <f t="shared" si="4843"/>
        <v>0</v>
      </c>
      <c r="AX465" s="264">
        <v>0</v>
      </c>
      <c r="AY465" s="263">
        <f t="shared" si="4844"/>
        <v>0</v>
      </c>
      <c r="AZ465" s="264">
        <v>0</v>
      </c>
      <c r="BA465" s="263">
        <f t="shared" si="4845"/>
        <v>0</v>
      </c>
      <c r="BB465" s="264">
        <v>0</v>
      </c>
      <c r="BC465" s="263">
        <f t="shared" si="4846"/>
        <v>0</v>
      </c>
      <c r="BD465" s="264">
        <v>0</v>
      </c>
      <c r="BE465" s="263">
        <f t="shared" si="4847"/>
        <v>0</v>
      </c>
      <c r="BF465" s="264">
        <v>0</v>
      </c>
      <c r="BG465" s="263">
        <f t="shared" si="4848"/>
        <v>0</v>
      </c>
      <c r="BH465" s="264">
        <v>0</v>
      </c>
      <c r="BI465" s="263">
        <f t="shared" si="4849"/>
        <v>0</v>
      </c>
      <c r="BJ465" s="264">
        <v>0</v>
      </c>
      <c r="BK465" s="263">
        <f t="shared" si="4850"/>
        <v>0</v>
      </c>
      <c r="BL465" s="264">
        <v>0</v>
      </c>
      <c r="BM465" s="263">
        <f t="shared" si="4851"/>
        <v>0</v>
      </c>
      <c r="BN465" s="264">
        <v>0</v>
      </c>
      <c r="BO465" s="263">
        <f t="shared" si="4852"/>
        <v>0</v>
      </c>
      <c r="BP465" s="264">
        <v>0</v>
      </c>
      <c r="BQ465" s="476">
        <f t="shared" si="3130"/>
        <v>0</v>
      </c>
      <c r="BR465" s="295">
        <f t="shared" si="4737"/>
        <v>0</v>
      </c>
    </row>
    <row r="466" spans="2:71" ht="18" hidden="1" customHeight="1" outlineLevel="2" thickTop="1" thickBot="1">
      <c r="B466" s="208" t="s">
        <v>907</v>
      </c>
      <c r="C466" s="260" t="str">
        <f>IF(VLOOKUP(B466,'Orçamento Detalhado'!$A$11:$I$529,4,)="","",(VLOOKUP(B466,'Orçamento Detalhado'!$A$11:$I$529,4,)))</f>
        <v>Ligações Definitivas</v>
      </c>
      <c r="D466" s="261" t="str">
        <f>IF(B466="","",VLOOKUP($B466,'Orçamento Detalhado'!$A$11:$J$529,10,))</f>
        <v/>
      </c>
      <c r="E466" s="262">
        <f t="shared" si="4803"/>
        <v>0</v>
      </c>
      <c r="F466" s="478">
        <v>462</v>
      </c>
      <c r="G466" s="263">
        <f t="shared" si="4822"/>
        <v>0</v>
      </c>
      <c r="H466" s="264"/>
      <c r="I466" s="263">
        <f t="shared" si="4823"/>
        <v>0</v>
      </c>
      <c r="J466" s="264"/>
      <c r="K466" s="263">
        <f t="shared" si="4824"/>
        <v>0</v>
      </c>
      <c r="L466" s="264">
        <v>0</v>
      </c>
      <c r="M466" s="263">
        <f t="shared" si="4825"/>
        <v>0</v>
      </c>
      <c r="N466" s="264">
        <v>0</v>
      </c>
      <c r="O466" s="263">
        <f t="shared" si="4826"/>
        <v>0</v>
      </c>
      <c r="P466" s="264">
        <v>0</v>
      </c>
      <c r="Q466" s="263">
        <f t="shared" si="4827"/>
        <v>0</v>
      </c>
      <c r="R466" s="264">
        <v>0</v>
      </c>
      <c r="S466" s="263">
        <f t="shared" si="4828"/>
        <v>0</v>
      </c>
      <c r="T466" s="264">
        <v>0</v>
      </c>
      <c r="U466" s="263">
        <f t="shared" si="4829"/>
        <v>0</v>
      </c>
      <c r="V466" s="264">
        <v>0</v>
      </c>
      <c r="W466" s="263">
        <f t="shared" si="4830"/>
        <v>0</v>
      </c>
      <c r="X466" s="264">
        <v>0</v>
      </c>
      <c r="Y466" s="263">
        <f t="shared" si="4831"/>
        <v>0</v>
      </c>
      <c r="Z466" s="264">
        <v>0</v>
      </c>
      <c r="AA466" s="263">
        <f t="shared" si="4832"/>
        <v>0</v>
      </c>
      <c r="AB466" s="264"/>
      <c r="AC466" s="263">
        <f t="shared" si="4833"/>
        <v>0</v>
      </c>
      <c r="AD466" s="264"/>
      <c r="AE466" s="263">
        <f t="shared" si="4834"/>
        <v>0</v>
      </c>
      <c r="AF466" s="264"/>
      <c r="AG466" s="263">
        <f t="shared" si="4835"/>
        <v>0</v>
      </c>
      <c r="AH466" s="264"/>
      <c r="AI466" s="263">
        <f t="shared" si="4836"/>
        <v>0</v>
      </c>
      <c r="AJ466" s="264">
        <v>0</v>
      </c>
      <c r="AK466" s="263">
        <f t="shared" si="4837"/>
        <v>0</v>
      </c>
      <c r="AL466" s="264">
        <v>0</v>
      </c>
      <c r="AM466" s="263">
        <f t="shared" si="4838"/>
        <v>0</v>
      </c>
      <c r="AN466" s="264">
        <v>0</v>
      </c>
      <c r="AO466" s="263">
        <f t="shared" si="4839"/>
        <v>0</v>
      </c>
      <c r="AP466" s="264">
        <v>0</v>
      </c>
      <c r="AQ466" s="263">
        <f t="shared" si="4840"/>
        <v>0</v>
      </c>
      <c r="AR466" s="264">
        <v>0</v>
      </c>
      <c r="AS466" s="263">
        <f t="shared" si="4841"/>
        <v>0</v>
      </c>
      <c r="AT466" s="264">
        <v>0</v>
      </c>
      <c r="AU466" s="263">
        <f t="shared" si="4842"/>
        <v>0</v>
      </c>
      <c r="AV466" s="264">
        <v>0</v>
      </c>
      <c r="AW466" s="263">
        <f t="shared" si="4843"/>
        <v>0</v>
      </c>
      <c r="AX466" s="264">
        <v>0</v>
      </c>
      <c r="AY466" s="263">
        <f t="shared" si="4844"/>
        <v>0</v>
      </c>
      <c r="AZ466" s="264">
        <v>0</v>
      </c>
      <c r="BA466" s="263">
        <f t="shared" si="4845"/>
        <v>0</v>
      </c>
      <c r="BB466" s="264">
        <v>0</v>
      </c>
      <c r="BC466" s="263">
        <f t="shared" si="4846"/>
        <v>0</v>
      </c>
      <c r="BD466" s="264">
        <v>0</v>
      </c>
      <c r="BE466" s="263">
        <f t="shared" si="4847"/>
        <v>0</v>
      </c>
      <c r="BF466" s="264">
        <v>0</v>
      </c>
      <c r="BG466" s="263">
        <f t="shared" si="4848"/>
        <v>0</v>
      </c>
      <c r="BH466" s="264">
        <v>0</v>
      </c>
      <c r="BI466" s="263">
        <f t="shared" si="4849"/>
        <v>0</v>
      </c>
      <c r="BJ466" s="264">
        <v>0</v>
      </c>
      <c r="BK466" s="263">
        <f t="shared" si="4850"/>
        <v>0</v>
      </c>
      <c r="BL466" s="264">
        <v>0</v>
      </c>
      <c r="BM466" s="263">
        <f t="shared" si="4851"/>
        <v>0</v>
      </c>
      <c r="BN466" s="264">
        <v>0</v>
      </c>
      <c r="BO466" s="263">
        <f t="shared" si="4852"/>
        <v>0</v>
      </c>
      <c r="BP466" s="264">
        <v>0</v>
      </c>
      <c r="BQ466" s="476">
        <f t="shared" si="3130"/>
        <v>0</v>
      </c>
      <c r="BR466" s="295">
        <f t="shared" si="4737"/>
        <v>0</v>
      </c>
    </row>
    <row r="467" spans="2:71" ht="18" hidden="1" customHeight="1" outlineLevel="2" thickTop="1" thickBot="1">
      <c r="B467" s="208" t="s">
        <v>909</v>
      </c>
      <c r="C467" s="260" t="str">
        <f>IF(VLOOKUP(B467,'Orçamento Detalhado'!$A$11:$I$529,4,)="","",(VLOOKUP(B467,'Orçamento Detalhado'!$A$11:$I$529,4,)))</f>
        <v/>
      </c>
      <c r="D467" s="261" t="str">
        <f>IF(B467="","",VLOOKUP($B467,'Orçamento Detalhado'!$A$11:$J$529,10,))</f>
        <v/>
      </c>
      <c r="E467" s="262">
        <f t="shared" si="4803"/>
        <v>0</v>
      </c>
      <c r="F467" s="478">
        <v>463</v>
      </c>
      <c r="G467" s="263">
        <f t="shared" si="4822"/>
        <v>0</v>
      </c>
      <c r="H467" s="264"/>
      <c r="I467" s="263">
        <f t="shared" si="4823"/>
        <v>0</v>
      </c>
      <c r="J467" s="264"/>
      <c r="K467" s="263">
        <f t="shared" si="4824"/>
        <v>0</v>
      </c>
      <c r="L467" s="264">
        <v>0</v>
      </c>
      <c r="M467" s="263">
        <f t="shared" si="4825"/>
        <v>0</v>
      </c>
      <c r="N467" s="264">
        <v>0</v>
      </c>
      <c r="O467" s="263">
        <f t="shared" si="4826"/>
        <v>0</v>
      </c>
      <c r="P467" s="264">
        <v>0</v>
      </c>
      <c r="Q467" s="263">
        <f t="shared" si="4827"/>
        <v>0</v>
      </c>
      <c r="R467" s="264">
        <v>0</v>
      </c>
      <c r="S467" s="263">
        <f t="shared" si="4828"/>
        <v>0</v>
      </c>
      <c r="T467" s="264">
        <v>0</v>
      </c>
      <c r="U467" s="263">
        <f t="shared" si="4829"/>
        <v>0</v>
      </c>
      <c r="V467" s="264">
        <v>0</v>
      </c>
      <c r="W467" s="263">
        <f t="shared" si="4830"/>
        <v>0</v>
      </c>
      <c r="X467" s="264">
        <v>0</v>
      </c>
      <c r="Y467" s="263">
        <f t="shared" si="4831"/>
        <v>0</v>
      </c>
      <c r="Z467" s="264">
        <v>0</v>
      </c>
      <c r="AA467" s="263">
        <f t="shared" si="4832"/>
        <v>0</v>
      </c>
      <c r="AB467" s="264"/>
      <c r="AC467" s="263">
        <f t="shared" si="4833"/>
        <v>0</v>
      </c>
      <c r="AD467" s="264"/>
      <c r="AE467" s="263">
        <f t="shared" si="4834"/>
        <v>0</v>
      </c>
      <c r="AF467" s="264"/>
      <c r="AG467" s="263">
        <f t="shared" si="4835"/>
        <v>0</v>
      </c>
      <c r="AH467" s="264"/>
      <c r="AI467" s="263">
        <f t="shared" si="4836"/>
        <v>0</v>
      </c>
      <c r="AJ467" s="264">
        <v>0</v>
      </c>
      <c r="AK467" s="263">
        <f t="shared" si="4837"/>
        <v>0</v>
      </c>
      <c r="AL467" s="264">
        <v>0</v>
      </c>
      <c r="AM467" s="263">
        <f t="shared" si="4838"/>
        <v>0</v>
      </c>
      <c r="AN467" s="264">
        <v>0</v>
      </c>
      <c r="AO467" s="263">
        <f t="shared" si="4839"/>
        <v>0</v>
      </c>
      <c r="AP467" s="264">
        <v>0</v>
      </c>
      <c r="AQ467" s="263">
        <f t="shared" si="4840"/>
        <v>0</v>
      </c>
      <c r="AR467" s="264">
        <v>0</v>
      </c>
      <c r="AS467" s="263">
        <f t="shared" si="4841"/>
        <v>0</v>
      </c>
      <c r="AT467" s="264">
        <v>0</v>
      </c>
      <c r="AU467" s="263">
        <f t="shared" si="4842"/>
        <v>0</v>
      </c>
      <c r="AV467" s="264">
        <v>0</v>
      </c>
      <c r="AW467" s="263">
        <f t="shared" si="4843"/>
        <v>0</v>
      </c>
      <c r="AX467" s="264">
        <v>0</v>
      </c>
      <c r="AY467" s="263">
        <f t="shared" si="4844"/>
        <v>0</v>
      </c>
      <c r="AZ467" s="264">
        <v>0</v>
      </c>
      <c r="BA467" s="263">
        <f t="shared" si="4845"/>
        <v>0</v>
      </c>
      <c r="BB467" s="264">
        <v>0</v>
      </c>
      <c r="BC467" s="263">
        <f t="shared" si="4846"/>
        <v>0</v>
      </c>
      <c r="BD467" s="264">
        <v>0</v>
      </c>
      <c r="BE467" s="263">
        <f t="shared" si="4847"/>
        <v>0</v>
      </c>
      <c r="BF467" s="264">
        <v>0</v>
      </c>
      <c r="BG467" s="263">
        <f t="shared" si="4848"/>
        <v>0</v>
      </c>
      <c r="BH467" s="264">
        <v>0</v>
      </c>
      <c r="BI467" s="263">
        <f t="shared" si="4849"/>
        <v>0</v>
      </c>
      <c r="BJ467" s="264">
        <v>0</v>
      </c>
      <c r="BK467" s="263">
        <f t="shared" si="4850"/>
        <v>0</v>
      </c>
      <c r="BL467" s="264">
        <v>0</v>
      </c>
      <c r="BM467" s="263">
        <f t="shared" si="4851"/>
        <v>0</v>
      </c>
      <c r="BN467" s="264">
        <v>0</v>
      </c>
      <c r="BO467" s="263">
        <f t="shared" si="4852"/>
        <v>0</v>
      </c>
      <c r="BP467" s="264">
        <v>0</v>
      </c>
      <c r="BQ467" s="476">
        <f t="shared" si="3130"/>
        <v>0</v>
      </c>
      <c r="BR467" s="295">
        <f t="shared" si="4737"/>
        <v>0</v>
      </c>
    </row>
    <row r="468" spans="2:71" ht="18" hidden="1" customHeight="1" outlineLevel="2" thickTop="1" thickBot="1">
      <c r="B468" s="208" t="s">
        <v>910</v>
      </c>
      <c r="C468" s="260" t="str">
        <f>IF(VLOOKUP(B468,'Orçamento Detalhado'!$A$11:$I$529,4,)="","",(VLOOKUP(B468,'Orçamento Detalhado'!$A$11:$I$529,4,)))</f>
        <v/>
      </c>
      <c r="D468" s="261" t="str">
        <f>IF(B468="","",VLOOKUP($B468,'Orçamento Detalhado'!$A$11:$J$529,10,))</f>
        <v/>
      </c>
      <c r="E468" s="262">
        <f t="shared" ref="E468" si="4853">IFERROR(D468/$D$524,0)</f>
        <v>0</v>
      </c>
      <c r="F468" s="478">
        <v>464</v>
      </c>
      <c r="G468" s="263">
        <f t="shared" ref="G468" si="4854">IFERROR($D468*H468,0)</f>
        <v>0</v>
      </c>
      <c r="H468" s="264"/>
      <c r="I468" s="263">
        <f t="shared" ref="I468" si="4855">IFERROR($D468*J468,0)</f>
        <v>0</v>
      </c>
      <c r="J468" s="264"/>
      <c r="K468" s="263">
        <f t="shared" ref="K468" si="4856">IFERROR($D468*L468,0)</f>
        <v>0</v>
      </c>
      <c r="L468" s="264">
        <v>0</v>
      </c>
      <c r="M468" s="263">
        <f t="shared" ref="M468" si="4857">IFERROR($D468*N468,0)</f>
        <v>0</v>
      </c>
      <c r="N468" s="264">
        <v>0</v>
      </c>
      <c r="O468" s="263">
        <f t="shared" ref="O468" si="4858">IFERROR($D468*P468,0)</f>
        <v>0</v>
      </c>
      <c r="P468" s="264">
        <v>0</v>
      </c>
      <c r="Q468" s="263">
        <f t="shared" ref="Q468" si="4859">IFERROR($D468*R468,0)</f>
        <v>0</v>
      </c>
      <c r="R468" s="264">
        <v>0</v>
      </c>
      <c r="S468" s="263">
        <f t="shared" ref="S468" si="4860">IFERROR($D468*T468,0)</f>
        <v>0</v>
      </c>
      <c r="T468" s="264">
        <v>0</v>
      </c>
      <c r="U468" s="263">
        <f t="shared" ref="U468" si="4861">IFERROR($D468*V468,0)</f>
        <v>0</v>
      </c>
      <c r="V468" s="264">
        <v>0</v>
      </c>
      <c r="W468" s="263">
        <f t="shared" ref="W468" si="4862">IFERROR($D468*X468,0)</f>
        <v>0</v>
      </c>
      <c r="X468" s="264">
        <v>0</v>
      </c>
      <c r="Y468" s="263">
        <f t="shared" ref="Y468" si="4863">IFERROR($D468*Z468,0)</f>
        <v>0</v>
      </c>
      <c r="Z468" s="264">
        <v>0</v>
      </c>
      <c r="AA468" s="263">
        <f t="shared" ref="AA468" si="4864">IFERROR($D468*AB468,0)</f>
        <v>0</v>
      </c>
      <c r="AB468" s="264"/>
      <c r="AC468" s="263">
        <f t="shared" ref="AC468" si="4865">IFERROR($D468*AD468,0)</f>
        <v>0</v>
      </c>
      <c r="AD468" s="264"/>
      <c r="AE468" s="263">
        <f t="shared" ref="AE468" si="4866">IFERROR($D468*AF468,0)</f>
        <v>0</v>
      </c>
      <c r="AF468" s="264"/>
      <c r="AG468" s="263">
        <f t="shared" ref="AG468" si="4867">IFERROR($D468*AH468,0)</f>
        <v>0</v>
      </c>
      <c r="AH468" s="264"/>
      <c r="AI468" s="263">
        <f t="shared" ref="AI468" si="4868">IFERROR($D468*AJ468,0)</f>
        <v>0</v>
      </c>
      <c r="AJ468" s="264">
        <v>0</v>
      </c>
      <c r="AK468" s="263">
        <f t="shared" ref="AK468" si="4869">IFERROR($D468*AL468,0)</f>
        <v>0</v>
      </c>
      <c r="AL468" s="264">
        <v>0</v>
      </c>
      <c r="AM468" s="263">
        <f t="shared" ref="AM468" si="4870">IFERROR($D468*AN468,0)</f>
        <v>0</v>
      </c>
      <c r="AN468" s="264">
        <v>0</v>
      </c>
      <c r="AO468" s="263">
        <f t="shared" ref="AO468" si="4871">IFERROR($D468*AP468,0)</f>
        <v>0</v>
      </c>
      <c r="AP468" s="264">
        <v>0</v>
      </c>
      <c r="AQ468" s="263">
        <f t="shared" ref="AQ468" si="4872">IFERROR($D468*AR468,0)</f>
        <v>0</v>
      </c>
      <c r="AR468" s="264">
        <v>0</v>
      </c>
      <c r="AS468" s="263">
        <f t="shared" ref="AS468" si="4873">IFERROR($D468*AT468,0)</f>
        <v>0</v>
      </c>
      <c r="AT468" s="264">
        <v>0</v>
      </c>
      <c r="AU468" s="263">
        <f t="shared" ref="AU468" si="4874">IFERROR($D468*AV468,0)</f>
        <v>0</v>
      </c>
      <c r="AV468" s="264">
        <v>0</v>
      </c>
      <c r="AW468" s="263">
        <f t="shared" ref="AW468" si="4875">IFERROR($D468*AX468,0)</f>
        <v>0</v>
      </c>
      <c r="AX468" s="264">
        <v>0</v>
      </c>
      <c r="AY468" s="263">
        <f t="shared" ref="AY468" si="4876">IFERROR($D468*AZ468,0)</f>
        <v>0</v>
      </c>
      <c r="AZ468" s="264">
        <v>0</v>
      </c>
      <c r="BA468" s="263">
        <f t="shared" ref="BA468" si="4877">IFERROR($D468*BB468,0)</f>
        <v>0</v>
      </c>
      <c r="BB468" s="264">
        <v>0</v>
      </c>
      <c r="BC468" s="263">
        <f t="shared" ref="BC468" si="4878">IFERROR($D468*BD468,0)</f>
        <v>0</v>
      </c>
      <c r="BD468" s="264">
        <v>0</v>
      </c>
      <c r="BE468" s="263">
        <f t="shared" ref="BE468" si="4879">IFERROR($D468*BF468,0)</f>
        <v>0</v>
      </c>
      <c r="BF468" s="264">
        <v>0</v>
      </c>
      <c r="BG468" s="263">
        <f t="shared" ref="BG468" si="4880">IFERROR($D468*BH468,0)</f>
        <v>0</v>
      </c>
      <c r="BH468" s="264">
        <v>0</v>
      </c>
      <c r="BI468" s="263">
        <f t="shared" ref="BI468" si="4881">IFERROR($D468*BJ468,0)</f>
        <v>0</v>
      </c>
      <c r="BJ468" s="264">
        <v>0</v>
      </c>
      <c r="BK468" s="263">
        <f t="shared" ref="BK468" si="4882">IFERROR($D468*BL468,0)</f>
        <v>0</v>
      </c>
      <c r="BL468" s="264">
        <v>0</v>
      </c>
      <c r="BM468" s="263">
        <f t="shared" ref="BM468" si="4883">IFERROR($D468*BN468,0)</f>
        <v>0</v>
      </c>
      <c r="BN468" s="264">
        <v>0</v>
      </c>
      <c r="BO468" s="263">
        <f t="shared" ref="BO468" si="4884">IFERROR($D468*BP468,0)</f>
        <v>0</v>
      </c>
      <c r="BP468" s="264">
        <v>0</v>
      </c>
      <c r="BQ468" s="476">
        <f t="shared" ref="BQ468" si="4885">SUM(BN468,BL468,BJ468,BH468,BF468,BD468,BB468,AZ468,AX468,AV468,AT468,AR468,AP468,AN468,AL468,AJ468,AH468,AF468,AD468,AB468,Z468,X468,V468,T468,R468,P468,N468,L468,J468,H468,BP468)</f>
        <v>0</v>
      </c>
      <c r="BR468" s="295">
        <f t="shared" si="4737"/>
        <v>0</v>
      </c>
    </row>
    <row r="469" spans="2:71" ht="18" hidden="1" customHeight="1" outlineLevel="2" thickTop="1" thickBot="1">
      <c r="B469" s="208" t="s">
        <v>911</v>
      </c>
      <c r="C469" s="260" t="str">
        <f>IF(VLOOKUP(B469,'Orçamento Detalhado'!$A$11:$I$529,4,)="","",(VLOOKUP(B469,'Orçamento Detalhado'!$A$11:$I$529,4,)))</f>
        <v/>
      </c>
      <c r="D469" s="261" t="str">
        <f>IF(B469="","",VLOOKUP($B469,'Orçamento Detalhado'!$A$11:$J$529,10,))</f>
        <v/>
      </c>
      <c r="E469" s="262">
        <f t="shared" ref="E469:E490" si="4886">IFERROR(D469/$D$524,0)</f>
        <v>0</v>
      </c>
      <c r="F469" s="478">
        <v>465</v>
      </c>
      <c r="G469" s="263">
        <f t="shared" si="4822"/>
        <v>0</v>
      </c>
      <c r="H469" s="264"/>
      <c r="I469" s="263">
        <f t="shared" si="4823"/>
        <v>0</v>
      </c>
      <c r="J469" s="264"/>
      <c r="K469" s="263">
        <f t="shared" si="4824"/>
        <v>0</v>
      </c>
      <c r="L469" s="264">
        <v>0</v>
      </c>
      <c r="M469" s="263">
        <f t="shared" si="4825"/>
        <v>0</v>
      </c>
      <c r="N469" s="264">
        <v>0</v>
      </c>
      <c r="O469" s="263">
        <f t="shared" si="4826"/>
        <v>0</v>
      </c>
      <c r="P469" s="264">
        <v>0</v>
      </c>
      <c r="Q469" s="263">
        <f t="shared" si="4827"/>
        <v>0</v>
      </c>
      <c r="R469" s="264">
        <v>0</v>
      </c>
      <c r="S469" s="263">
        <f t="shared" si="4828"/>
        <v>0</v>
      </c>
      <c r="T469" s="264">
        <v>0</v>
      </c>
      <c r="U469" s="263">
        <f t="shared" si="4829"/>
        <v>0</v>
      </c>
      <c r="V469" s="264">
        <v>0</v>
      </c>
      <c r="W469" s="263">
        <f t="shared" si="4830"/>
        <v>0</v>
      </c>
      <c r="X469" s="264">
        <v>0</v>
      </c>
      <c r="Y469" s="263">
        <f t="shared" si="4831"/>
        <v>0</v>
      </c>
      <c r="Z469" s="264">
        <v>0</v>
      </c>
      <c r="AA469" s="263">
        <f t="shared" si="4832"/>
        <v>0</v>
      </c>
      <c r="AB469" s="264"/>
      <c r="AC469" s="263">
        <f t="shared" si="4833"/>
        <v>0</v>
      </c>
      <c r="AD469" s="264"/>
      <c r="AE469" s="263">
        <f t="shared" si="4834"/>
        <v>0</v>
      </c>
      <c r="AF469" s="264"/>
      <c r="AG469" s="263">
        <f t="shared" si="4835"/>
        <v>0</v>
      </c>
      <c r="AH469" s="264"/>
      <c r="AI469" s="263">
        <f t="shared" si="4836"/>
        <v>0</v>
      </c>
      <c r="AJ469" s="264">
        <v>0</v>
      </c>
      <c r="AK469" s="263">
        <f t="shared" si="4837"/>
        <v>0</v>
      </c>
      <c r="AL469" s="264">
        <v>0</v>
      </c>
      <c r="AM469" s="263">
        <f t="shared" si="4838"/>
        <v>0</v>
      </c>
      <c r="AN469" s="264">
        <v>0</v>
      </c>
      <c r="AO469" s="263">
        <f t="shared" si="4839"/>
        <v>0</v>
      </c>
      <c r="AP469" s="264">
        <v>0</v>
      </c>
      <c r="AQ469" s="263">
        <f t="shared" si="4840"/>
        <v>0</v>
      </c>
      <c r="AR469" s="264">
        <v>0</v>
      </c>
      <c r="AS469" s="263">
        <f t="shared" si="4841"/>
        <v>0</v>
      </c>
      <c r="AT469" s="264">
        <v>0</v>
      </c>
      <c r="AU469" s="263">
        <f t="shared" si="4842"/>
        <v>0</v>
      </c>
      <c r="AV469" s="264">
        <v>0</v>
      </c>
      <c r="AW469" s="263">
        <f t="shared" si="4843"/>
        <v>0</v>
      </c>
      <c r="AX469" s="264">
        <v>0</v>
      </c>
      <c r="AY469" s="263">
        <f t="shared" si="4844"/>
        <v>0</v>
      </c>
      <c r="AZ469" s="264">
        <v>0</v>
      </c>
      <c r="BA469" s="263">
        <f t="shared" si="4845"/>
        <v>0</v>
      </c>
      <c r="BB469" s="264">
        <v>0</v>
      </c>
      <c r="BC469" s="263">
        <f t="shared" si="4846"/>
        <v>0</v>
      </c>
      <c r="BD469" s="264">
        <v>0</v>
      </c>
      <c r="BE469" s="263">
        <f t="shared" si="4847"/>
        <v>0</v>
      </c>
      <c r="BF469" s="264">
        <v>0</v>
      </c>
      <c r="BG469" s="263">
        <f t="shared" si="4848"/>
        <v>0</v>
      </c>
      <c r="BH469" s="264">
        <v>0</v>
      </c>
      <c r="BI469" s="263">
        <f t="shared" si="4849"/>
        <v>0</v>
      </c>
      <c r="BJ469" s="264">
        <v>0</v>
      </c>
      <c r="BK469" s="263">
        <f t="shared" si="4850"/>
        <v>0</v>
      </c>
      <c r="BL469" s="264">
        <v>0</v>
      </c>
      <c r="BM469" s="263">
        <f t="shared" si="4851"/>
        <v>0</v>
      </c>
      <c r="BN469" s="264">
        <v>0</v>
      </c>
      <c r="BO469" s="263">
        <f t="shared" si="4852"/>
        <v>0</v>
      </c>
      <c r="BP469" s="264">
        <v>0</v>
      </c>
      <c r="BQ469" s="476">
        <f t="shared" si="3130"/>
        <v>0</v>
      </c>
      <c r="BR469" s="295">
        <f t="shared" si="4737"/>
        <v>0</v>
      </c>
    </row>
    <row r="470" spans="2:71" ht="18" hidden="1" customHeight="1" outlineLevel="2" thickTop="1" thickBot="1">
      <c r="B470" s="208" t="s">
        <v>912</v>
      </c>
      <c r="C470" s="260" t="str">
        <f>IF(VLOOKUP(B470,'Orçamento Detalhado'!$A$11:$I$529,4,)="","",(VLOOKUP(B470,'Orçamento Detalhado'!$A$11:$I$529,4,)))</f>
        <v/>
      </c>
      <c r="D470" s="261" t="str">
        <f>IF(B470="","",VLOOKUP($B470,'Orçamento Detalhado'!$A$11:$J$529,10,))</f>
        <v/>
      </c>
      <c r="E470" s="262">
        <f t="shared" si="4886"/>
        <v>0</v>
      </c>
      <c r="F470" s="478">
        <v>466</v>
      </c>
      <c r="G470" s="263">
        <f t="shared" si="4822"/>
        <v>0</v>
      </c>
      <c r="H470" s="264"/>
      <c r="I470" s="263">
        <f t="shared" si="4823"/>
        <v>0</v>
      </c>
      <c r="J470" s="264"/>
      <c r="K470" s="263">
        <f t="shared" si="4824"/>
        <v>0</v>
      </c>
      <c r="L470" s="264">
        <v>0</v>
      </c>
      <c r="M470" s="263">
        <f t="shared" si="4825"/>
        <v>0</v>
      </c>
      <c r="N470" s="264">
        <v>0</v>
      </c>
      <c r="O470" s="263">
        <f t="shared" si="4826"/>
        <v>0</v>
      </c>
      <c r="P470" s="264">
        <v>0</v>
      </c>
      <c r="Q470" s="263">
        <f t="shared" si="4827"/>
        <v>0</v>
      </c>
      <c r="R470" s="264">
        <v>0</v>
      </c>
      <c r="S470" s="263">
        <f t="shared" si="4828"/>
        <v>0</v>
      </c>
      <c r="T470" s="264">
        <v>0</v>
      </c>
      <c r="U470" s="263">
        <f t="shared" si="4829"/>
        <v>0</v>
      </c>
      <c r="V470" s="264">
        <v>0</v>
      </c>
      <c r="W470" s="263">
        <f t="shared" si="4830"/>
        <v>0</v>
      </c>
      <c r="X470" s="264">
        <v>0</v>
      </c>
      <c r="Y470" s="263">
        <f t="shared" si="4831"/>
        <v>0</v>
      </c>
      <c r="Z470" s="264">
        <v>0</v>
      </c>
      <c r="AA470" s="263">
        <f t="shared" si="4832"/>
        <v>0</v>
      </c>
      <c r="AB470" s="264"/>
      <c r="AC470" s="263">
        <f t="shared" si="4833"/>
        <v>0</v>
      </c>
      <c r="AD470" s="264"/>
      <c r="AE470" s="263">
        <f t="shared" si="4834"/>
        <v>0</v>
      </c>
      <c r="AF470" s="264"/>
      <c r="AG470" s="263">
        <f t="shared" si="4835"/>
        <v>0</v>
      </c>
      <c r="AH470" s="264"/>
      <c r="AI470" s="263">
        <f t="shared" si="4836"/>
        <v>0</v>
      </c>
      <c r="AJ470" s="264">
        <v>0</v>
      </c>
      <c r="AK470" s="263">
        <f t="shared" si="4837"/>
        <v>0</v>
      </c>
      <c r="AL470" s="264">
        <v>0</v>
      </c>
      <c r="AM470" s="263">
        <f t="shared" si="4838"/>
        <v>0</v>
      </c>
      <c r="AN470" s="264">
        <v>0</v>
      </c>
      <c r="AO470" s="263">
        <f t="shared" si="4839"/>
        <v>0</v>
      </c>
      <c r="AP470" s="264">
        <v>0</v>
      </c>
      <c r="AQ470" s="263">
        <f t="shared" si="4840"/>
        <v>0</v>
      </c>
      <c r="AR470" s="264">
        <v>0</v>
      </c>
      <c r="AS470" s="263">
        <f t="shared" si="4841"/>
        <v>0</v>
      </c>
      <c r="AT470" s="264">
        <v>0</v>
      </c>
      <c r="AU470" s="263">
        <f t="shared" si="4842"/>
        <v>0</v>
      </c>
      <c r="AV470" s="264">
        <v>0</v>
      </c>
      <c r="AW470" s="263">
        <f t="shared" si="4843"/>
        <v>0</v>
      </c>
      <c r="AX470" s="264">
        <v>0</v>
      </c>
      <c r="AY470" s="263">
        <f t="shared" si="4844"/>
        <v>0</v>
      </c>
      <c r="AZ470" s="264">
        <v>0</v>
      </c>
      <c r="BA470" s="263">
        <f t="shared" si="4845"/>
        <v>0</v>
      </c>
      <c r="BB470" s="264">
        <v>0</v>
      </c>
      <c r="BC470" s="263">
        <f t="shared" si="4846"/>
        <v>0</v>
      </c>
      <c r="BD470" s="264">
        <v>0</v>
      </c>
      <c r="BE470" s="263">
        <f t="shared" si="4847"/>
        <v>0</v>
      </c>
      <c r="BF470" s="264">
        <v>0</v>
      </c>
      <c r="BG470" s="263">
        <f t="shared" si="4848"/>
        <v>0</v>
      </c>
      <c r="BH470" s="264">
        <v>0</v>
      </c>
      <c r="BI470" s="263">
        <f t="shared" si="4849"/>
        <v>0</v>
      </c>
      <c r="BJ470" s="264">
        <v>0</v>
      </c>
      <c r="BK470" s="263">
        <f t="shared" si="4850"/>
        <v>0</v>
      </c>
      <c r="BL470" s="264">
        <v>0</v>
      </c>
      <c r="BM470" s="263">
        <f t="shared" si="4851"/>
        <v>0</v>
      </c>
      <c r="BN470" s="264">
        <v>0</v>
      </c>
      <c r="BO470" s="263">
        <f t="shared" si="4852"/>
        <v>0</v>
      </c>
      <c r="BP470" s="264">
        <v>0</v>
      </c>
      <c r="BQ470" s="476">
        <f t="shared" ref="BQ470" si="4887">SUM(BN470,BL470,BJ470,BH470,BF470,BD470,BB470,AZ470,AX470,AV470,AT470,AR470,AP470,AN470,AL470,AJ470,AH470,AF470,AD470,AB470,Z470,X470,V470,T470,R470,P470,N470,L470,J470,H470,BP470)</f>
        <v>0</v>
      </c>
      <c r="BR470" s="295">
        <f t="shared" si="4737"/>
        <v>0</v>
      </c>
    </row>
    <row r="471" spans="2:71" ht="18" customHeight="1" collapsed="1" thickTop="1" thickBot="1">
      <c r="B471" s="219">
        <v>3</v>
      </c>
      <c r="C471" s="217" t="str">
        <f>IF(B471="","",VLOOKUP(B471,'Orçamento Detalhado'!$A$11:$I$529,4,))</f>
        <v>EQUIPAMENTOS COMUNITÁRIOS (com BDI)</v>
      </c>
      <c r="D471" s="247">
        <f>SUM(D472:D483)</f>
        <v>0</v>
      </c>
      <c r="E471" s="248">
        <f t="shared" si="4886"/>
        <v>0</v>
      </c>
      <c r="F471" s="478">
        <v>467</v>
      </c>
      <c r="G471" s="247">
        <f>SUM(G472:G483)</f>
        <v>0</v>
      </c>
      <c r="H471" s="248">
        <f>IFERROR(G471/$D471,0)</f>
        <v>0</v>
      </c>
      <c r="I471" s="247">
        <f>SUM(I472:I483)</f>
        <v>0</v>
      </c>
      <c r="J471" s="248">
        <f>IFERROR(I471/$D471,0)</f>
        <v>0</v>
      </c>
      <c r="K471" s="247">
        <f>SUM(K472:K483)</f>
        <v>0</v>
      </c>
      <c r="L471" s="248">
        <f>IFERROR(K471/$D471,0)</f>
        <v>0</v>
      </c>
      <c r="M471" s="247">
        <f>SUM(M472:M483)</f>
        <v>0</v>
      </c>
      <c r="N471" s="248">
        <f>IFERROR(M471/$D471,0)</f>
        <v>0</v>
      </c>
      <c r="O471" s="247">
        <f>SUM(O472:O483)</f>
        <v>0</v>
      </c>
      <c r="P471" s="248">
        <f>IFERROR(O471/$D471,0)</f>
        <v>0</v>
      </c>
      <c r="Q471" s="247">
        <f>SUM(Q472:Q483)</f>
        <v>0</v>
      </c>
      <c r="R471" s="248">
        <f>IFERROR(Q471/$D471,0)</f>
        <v>0</v>
      </c>
      <c r="S471" s="247">
        <f>SUM(S472:S483)</f>
        <v>0</v>
      </c>
      <c r="T471" s="248">
        <f>IFERROR(S471/$D471,0)</f>
        <v>0</v>
      </c>
      <c r="U471" s="247">
        <f>SUM(U472:U483)</f>
        <v>0</v>
      </c>
      <c r="V471" s="248">
        <f>IFERROR(U471/$D471,0)</f>
        <v>0</v>
      </c>
      <c r="W471" s="247">
        <f>SUM(W472:W483)</f>
        <v>0</v>
      </c>
      <c r="X471" s="248">
        <f>IFERROR(W471/$D471,0)</f>
        <v>0</v>
      </c>
      <c r="Y471" s="247">
        <f>SUM(Y472:Y483)</f>
        <v>0</v>
      </c>
      <c r="Z471" s="248">
        <f>IFERROR(Y471/$D471,0)</f>
        <v>0</v>
      </c>
      <c r="AA471" s="247">
        <f>SUM(AA472:AA483)</f>
        <v>0</v>
      </c>
      <c r="AB471" s="248">
        <f>IFERROR(AA471/$D471,0)</f>
        <v>0</v>
      </c>
      <c r="AC471" s="247">
        <f>SUM(AC472:AC483)</f>
        <v>0</v>
      </c>
      <c r="AD471" s="248">
        <f>IFERROR(AC471/$D471,0)</f>
        <v>0</v>
      </c>
      <c r="AE471" s="247">
        <f>SUM(AE472:AE483)</f>
        <v>0</v>
      </c>
      <c r="AF471" s="248">
        <f>IFERROR(AE471/$D471,0)</f>
        <v>0</v>
      </c>
      <c r="AG471" s="247">
        <f>SUM(AG472:AG483)</f>
        <v>0</v>
      </c>
      <c r="AH471" s="248">
        <f>IFERROR(AG471/$D471,0)</f>
        <v>0</v>
      </c>
      <c r="AI471" s="247">
        <f>SUM(AI472:AI483)</f>
        <v>0</v>
      </c>
      <c r="AJ471" s="248">
        <f>IFERROR(AI471/$D471,0)</f>
        <v>0</v>
      </c>
      <c r="AK471" s="247">
        <f>SUM(AK472:AK483)</f>
        <v>0</v>
      </c>
      <c r="AL471" s="248">
        <f>IFERROR(AK471/$D471,0)</f>
        <v>0</v>
      </c>
      <c r="AM471" s="247">
        <f>SUM(AM472:AM483)</f>
        <v>0</v>
      </c>
      <c r="AN471" s="248">
        <f>IFERROR(AM471/$D471,0)</f>
        <v>0</v>
      </c>
      <c r="AO471" s="247">
        <f>SUM(AO472:AO483)</f>
        <v>0</v>
      </c>
      <c r="AP471" s="248">
        <f>IFERROR(AO471/$D471,0)</f>
        <v>0</v>
      </c>
      <c r="AQ471" s="247">
        <f>SUM(AQ472:AQ483)</f>
        <v>0</v>
      </c>
      <c r="AR471" s="248">
        <f>IFERROR(AQ471/$D471,0)</f>
        <v>0</v>
      </c>
      <c r="AS471" s="247">
        <f>SUM(AS472:AS483)</f>
        <v>0</v>
      </c>
      <c r="AT471" s="248">
        <f t="shared" ref="AT471" si="4888">IFERROR(AS471/$D471,0)</f>
        <v>0</v>
      </c>
      <c r="AU471" s="247">
        <f>SUM(AU472:AU483)</f>
        <v>0</v>
      </c>
      <c r="AV471" s="248">
        <f t="shared" ref="AV471" si="4889">IFERROR(AU471/$D471,0)</f>
        <v>0</v>
      </c>
      <c r="AW471" s="247">
        <f>SUM(AW472:AW483)</f>
        <v>0</v>
      </c>
      <c r="AX471" s="248">
        <f t="shared" ref="AX471" si="4890">IFERROR(AW471/$D471,0)</f>
        <v>0</v>
      </c>
      <c r="AY471" s="247">
        <f>SUM(AY472:AY483)</f>
        <v>0</v>
      </c>
      <c r="AZ471" s="248">
        <f t="shared" ref="AZ471" si="4891">IFERROR(AY471/$D471,0)</f>
        <v>0</v>
      </c>
      <c r="BA471" s="247">
        <f>SUM(BA472:BA483)</f>
        <v>0</v>
      </c>
      <c r="BB471" s="248">
        <f t="shared" ref="BB471" si="4892">IFERROR(BA471/$D471,0)</f>
        <v>0</v>
      </c>
      <c r="BC471" s="247">
        <f>SUM(BC472:BC483)</f>
        <v>0</v>
      </c>
      <c r="BD471" s="248">
        <f t="shared" ref="BD471" si="4893">IFERROR(BC471/$D471,0)</f>
        <v>0</v>
      </c>
      <c r="BE471" s="247">
        <f>SUM(BE472:BE483)</f>
        <v>0</v>
      </c>
      <c r="BF471" s="248">
        <f t="shared" ref="BF471" si="4894">IFERROR(BE471/$D471,0)</f>
        <v>0</v>
      </c>
      <c r="BG471" s="247">
        <f>SUM(BG472:BG483)</f>
        <v>0</v>
      </c>
      <c r="BH471" s="248">
        <f t="shared" ref="BH471" si="4895">IFERROR(BG471/$D471,0)</f>
        <v>0</v>
      </c>
      <c r="BI471" s="247">
        <f>SUM(BI472:BI483)</f>
        <v>0</v>
      </c>
      <c r="BJ471" s="248">
        <f t="shared" ref="BJ471" si="4896">IFERROR(BI471/$D471,0)</f>
        <v>0</v>
      </c>
      <c r="BK471" s="247">
        <f>SUM(BK472:BK483)</f>
        <v>0</v>
      </c>
      <c r="BL471" s="248">
        <f t="shared" ref="BL471" si="4897">IFERROR(BK471/$D471,0)</f>
        <v>0</v>
      </c>
      <c r="BM471" s="247">
        <f>SUM(BM472:BM483)</f>
        <v>0</v>
      </c>
      <c r="BN471" s="248">
        <f t="shared" ref="BN471" si="4898">IFERROR(BM471/$D471,0)</f>
        <v>0</v>
      </c>
      <c r="BO471" s="247">
        <f>SUM(BO472:BO483)</f>
        <v>0</v>
      </c>
      <c r="BP471" s="248">
        <f t="shared" ref="BP471" si="4899">IFERROR(BO471/$D471,0)</f>
        <v>0</v>
      </c>
      <c r="BQ471" s="476">
        <f>SUM(BN471,BL471,BJ471,BH471,BF471,BD471,BB471,AZ471,AX471,AV471,AT471,AR471,AP471,AN471,AL471,AJ471,AH471,AF471,AD471,AB471,Z471,X471,V471,T471,R471,P471,N471,L471,J471,H471,BP471)</f>
        <v>0</v>
      </c>
      <c r="BR471" s="295">
        <f t="shared" si="4737"/>
        <v>0</v>
      </c>
      <c r="BS471" s="477">
        <f>SUM(BS472:BS483)</f>
        <v>0</v>
      </c>
    </row>
    <row r="472" spans="2:71" ht="18" hidden="1" customHeight="1" outlineLevel="2" thickTop="1" thickBot="1">
      <c r="B472" s="208" t="s">
        <v>913</v>
      </c>
      <c r="C472" s="260" t="str">
        <f>IF(VLOOKUP(B472,'Orçamento Detalhado'!$A$11:$I$529,4,)="","",(VLOOKUP(B472,'Orçamento Detalhado'!$A$11:$I$529,4,)))</f>
        <v>Abrigos e Cilindros/Equip.</v>
      </c>
      <c r="D472" s="261" t="str">
        <f>IF(B472="","",VLOOKUP($B472,'Orçamento Detalhado'!$A$11:$J$529,10,))</f>
        <v/>
      </c>
      <c r="E472" s="262">
        <f t="shared" si="4886"/>
        <v>0</v>
      </c>
      <c r="F472" s="478">
        <v>468</v>
      </c>
      <c r="G472" s="263">
        <f t="shared" ref="G472:G483" si="4900">IFERROR($D472*H472,0)</f>
        <v>0</v>
      </c>
      <c r="H472" s="264"/>
      <c r="I472" s="263">
        <f t="shared" ref="I472:I483" si="4901">IFERROR($D472*J472,0)</f>
        <v>0</v>
      </c>
      <c r="J472" s="264"/>
      <c r="K472" s="263">
        <f t="shared" ref="K472:K483" si="4902">IFERROR($D472*L472,0)</f>
        <v>0</v>
      </c>
      <c r="L472" s="264">
        <v>0</v>
      </c>
      <c r="M472" s="263">
        <f t="shared" ref="M472:M483" si="4903">IFERROR($D472*N472,0)</f>
        <v>0</v>
      </c>
      <c r="N472" s="264"/>
      <c r="O472" s="263">
        <f t="shared" ref="O472:O483" si="4904">IFERROR($D472*P472,0)</f>
        <v>0</v>
      </c>
      <c r="P472" s="264">
        <v>0</v>
      </c>
      <c r="Q472" s="263">
        <f t="shared" ref="Q472:Q483" si="4905">IFERROR($D472*R472,0)</f>
        <v>0</v>
      </c>
      <c r="R472" s="264"/>
      <c r="S472" s="263">
        <f t="shared" ref="S472:S483" si="4906">IFERROR($D472*T472,0)</f>
        <v>0</v>
      </c>
      <c r="T472" s="264"/>
      <c r="U472" s="263">
        <f t="shared" ref="U472:U483" si="4907">IFERROR($D472*V472,0)</f>
        <v>0</v>
      </c>
      <c r="V472" s="264">
        <v>0</v>
      </c>
      <c r="W472" s="263">
        <f t="shared" ref="W472:W483" si="4908">IFERROR($D472*X472,0)</f>
        <v>0</v>
      </c>
      <c r="X472" s="264">
        <v>0</v>
      </c>
      <c r="Y472" s="263">
        <f t="shared" ref="Y472:Y483" si="4909">IFERROR($D472*Z472,0)</f>
        <v>0</v>
      </c>
      <c r="Z472" s="264">
        <v>0</v>
      </c>
      <c r="AA472" s="263">
        <f t="shared" ref="AA472:AA483" si="4910">IFERROR($D472*AB472,0)</f>
        <v>0</v>
      </c>
      <c r="AB472" s="264"/>
      <c r="AC472" s="263">
        <f t="shared" ref="AC472:AC483" si="4911">IFERROR($D472*AD472,0)</f>
        <v>0</v>
      </c>
      <c r="AD472" s="264"/>
      <c r="AE472" s="263">
        <f t="shared" ref="AE472:AE483" si="4912">IFERROR($D472*AF472,0)</f>
        <v>0</v>
      </c>
      <c r="AF472" s="264"/>
      <c r="AG472" s="263">
        <f t="shared" ref="AG472:AG483" si="4913">IFERROR($D472*AH472,0)</f>
        <v>0</v>
      </c>
      <c r="AH472" s="264"/>
      <c r="AI472" s="263">
        <f t="shared" ref="AI472:AI483" si="4914">IFERROR($D472*AJ472,0)</f>
        <v>0</v>
      </c>
      <c r="AJ472" s="264">
        <v>0</v>
      </c>
      <c r="AK472" s="263">
        <f t="shared" ref="AK472:AK483" si="4915">IFERROR($D472*AL472,0)</f>
        <v>0</v>
      </c>
      <c r="AL472" s="264">
        <v>0</v>
      </c>
      <c r="AM472" s="263">
        <f t="shared" ref="AM472:AM483" si="4916">IFERROR($D472*AN472,0)</f>
        <v>0</v>
      </c>
      <c r="AN472" s="264">
        <v>0</v>
      </c>
      <c r="AO472" s="263">
        <f t="shared" ref="AO472:AO483" si="4917">IFERROR($D472*AP472,0)</f>
        <v>0</v>
      </c>
      <c r="AP472" s="264">
        <v>0</v>
      </c>
      <c r="AQ472" s="263">
        <f t="shared" ref="AQ472:AQ483" si="4918">IFERROR($D472*AR472,0)</f>
        <v>0</v>
      </c>
      <c r="AR472" s="264">
        <v>0</v>
      </c>
      <c r="AS472" s="263">
        <f t="shared" ref="AS472:AS483" si="4919">IFERROR($D472*AT472,0)</f>
        <v>0</v>
      </c>
      <c r="AT472" s="264">
        <v>0</v>
      </c>
      <c r="AU472" s="263">
        <f t="shared" ref="AU472:AU483" si="4920">IFERROR($D472*AV472,0)</f>
        <v>0</v>
      </c>
      <c r="AV472" s="264">
        <v>0</v>
      </c>
      <c r="AW472" s="263">
        <f t="shared" ref="AW472:AW483" si="4921">IFERROR($D472*AX472,0)</f>
        <v>0</v>
      </c>
      <c r="AX472" s="264">
        <v>0</v>
      </c>
      <c r="AY472" s="263">
        <f t="shared" ref="AY472:AY483" si="4922">IFERROR($D472*AZ472,0)</f>
        <v>0</v>
      </c>
      <c r="AZ472" s="264">
        <v>0</v>
      </c>
      <c r="BA472" s="263">
        <f t="shared" ref="BA472:BA483" si="4923">IFERROR($D472*BB472,0)</f>
        <v>0</v>
      </c>
      <c r="BB472" s="264">
        <v>0</v>
      </c>
      <c r="BC472" s="263">
        <f t="shared" ref="BC472:BC483" si="4924">IFERROR($D472*BD472,0)</f>
        <v>0</v>
      </c>
      <c r="BD472" s="264">
        <v>0</v>
      </c>
      <c r="BE472" s="263">
        <f t="shared" ref="BE472:BE483" si="4925">IFERROR($D472*BF472,0)</f>
        <v>0</v>
      </c>
      <c r="BF472" s="264">
        <v>0</v>
      </c>
      <c r="BG472" s="263">
        <f t="shared" ref="BG472:BG483" si="4926">IFERROR($D472*BH472,0)</f>
        <v>0</v>
      </c>
      <c r="BH472" s="264">
        <v>0</v>
      </c>
      <c r="BI472" s="263">
        <f t="shared" ref="BI472:BI483" si="4927">IFERROR($D472*BJ472,0)</f>
        <v>0</v>
      </c>
      <c r="BJ472" s="264">
        <v>0</v>
      </c>
      <c r="BK472" s="263">
        <f t="shared" ref="BK472:BK483" si="4928">IFERROR($D472*BL472,0)</f>
        <v>0</v>
      </c>
      <c r="BL472" s="264">
        <v>0</v>
      </c>
      <c r="BM472" s="263">
        <f t="shared" ref="BM472:BM483" si="4929">IFERROR($D472*BN472,0)</f>
        <v>0</v>
      </c>
      <c r="BN472" s="264">
        <v>0</v>
      </c>
      <c r="BO472" s="263">
        <f t="shared" ref="BO472:BO483" si="4930">IFERROR($D472*BP472,0)</f>
        <v>0</v>
      </c>
      <c r="BP472" s="264">
        <v>0</v>
      </c>
      <c r="BQ472" s="476">
        <f t="shared" ref="BQ472:BQ483" si="4931">SUM(BN472,BL472,BJ472,BH472,BF472,BD472,BB472,AZ472,AX472,AV472,AT472,AR472,AP472,AN472,AL472,AJ472,AH472,AF472,AD472,AB472,Z472,X472,V472,T472,R472,P472,N472,L472,J472,H472,BP472)</f>
        <v>0</v>
      </c>
      <c r="BR472" s="295">
        <f t="shared" si="4737"/>
        <v>0</v>
      </c>
    </row>
    <row r="473" spans="2:71" ht="18" hidden="1" customHeight="1" outlineLevel="2" thickTop="1" thickBot="1">
      <c r="B473" s="208" t="s">
        <v>915</v>
      </c>
      <c r="C473" s="260" t="str">
        <f>IF(VLOOKUP(B473,'Orçamento Detalhado'!$A$11:$I$529,4,)="","",(VLOOKUP(B473,'Orçamento Detalhado'!$A$11:$I$529,4,)))</f>
        <v>Lixeira</v>
      </c>
      <c r="D473" s="261" t="str">
        <f>IF(B473="","",VLOOKUP($B473,'Orçamento Detalhado'!$A$11:$J$529,10,))</f>
        <v/>
      </c>
      <c r="E473" s="262">
        <f t="shared" si="4886"/>
        <v>0</v>
      </c>
      <c r="F473" s="478">
        <v>469</v>
      </c>
      <c r="G473" s="263">
        <f t="shared" si="4900"/>
        <v>0</v>
      </c>
      <c r="H473" s="264"/>
      <c r="I473" s="263">
        <f t="shared" si="4901"/>
        <v>0</v>
      </c>
      <c r="J473" s="264"/>
      <c r="K473" s="263">
        <f t="shared" si="4902"/>
        <v>0</v>
      </c>
      <c r="L473" s="264">
        <v>0</v>
      </c>
      <c r="M473" s="263">
        <f t="shared" si="4903"/>
        <v>0</v>
      </c>
      <c r="N473" s="264">
        <v>0</v>
      </c>
      <c r="O473" s="263">
        <f t="shared" si="4904"/>
        <v>0</v>
      </c>
      <c r="P473" s="264">
        <v>0</v>
      </c>
      <c r="Q473" s="263">
        <f t="shared" si="4905"/>
        <v>0</v>
      </c>
      <c r="R473" s="264">
        <v>0</v>
      </c>
      <c r="S473" s="263">
        <f t="shared" si="4906"/>
        <v>0</v>
      </c>
      <c r="T473" s="264">
        <v>0</v>
      </c>
      <c r="U473" s="263">
        <f t="shared" si="4907"/>
        <v>0</v>
      </c>
      <c r="V473" s="264">
        <v>0</v>
      </c>
      <c r="W473" s="263">
        <f t="shared" si="4908"/>
        <v>0</v>
      </c>
      <c r="X473" s="264">
        <v>0</v>
      </c>
      <c r="Y473" s="263">
        <f t="shared" si="4909"/>
        <v>0</v>
      </c>
      <c r="Z473" s="264">
        <v>0</v>
      </c>
      <c r="AA473" s="263">
        <f t="shared" si="4910"/>
        <v>0</v>
      </c>
      <c r="AB473" s="264"/>
      <c r="AC473" s="263">
        <f t="shared" si="4911"/>
        <v>0</v>
      </c>
      <c r="AD473" s="264"/>
      <c r="AE473" s="263">
        <f t="shared" si="4912"/>
        <v>0</v>
      </c>
      <c r="AF473" s="264"/>
      <c r="AG473" s="263">
        <f t="shared" si="4913"/>
        <v>0</v>
      </c>
      <c r="AH473" s="264"/>
      <c r="AI473" s="263">
        <f t="shared" si="4914"/>
        <v>0</v>
      </c>
      <c r="AJ473" s="264">
        <v>0</v>
      </c>
      <c r="AK473" s="263">
        <f t="shared" si="4915"/>
        <v>0</v>
      </c>
      <c r="AL473" s="264">
        <v>0</v>
      </c>
      <c r="AM473" s="263">
        <f t="shared" si="4916"/>
        <v>0</v>
      </c>
      <c r="AN473" s="264">
        <v>0</v>
      </c>
      <c r="AO473" s="263">
        <f t="shared" si="4917"/>
        <v>0</v>
      </c>
      <c r="AP473" s="264">
        <v>0</v>
      </c>
      <c r="AQ473" s="263">
        <f t="shared" si="4918"/>
        <v>0</v>
      </c>
      <c r="AR473" s="264">
        <v>0</v>
      </c>
      <c r="AS473" s="263">
        <f t="shared" si="4919"/>
        <v>0</v>
      </c>
      <c r="AT473" s="264">
        <v>0</v>
      </c>
      <c r="AU473" s="263">
        <f t="shared" si="4920"/>
        <v>0</v>
      </c>
      <c r="AV473" s="264">
        <v>0</v>
      </c>
      <c r="AW473" s="263">
        <f t="shared" si="4921"/>
        <v>0</v>
      </c>
      <c r="AX473" s="264">
        <v>0</v>
      </c>
      <c r="AY473" s="263">
        <f t="shared" si="4922"/>
        <v>0</v>
      </c>
      <c r="AZ473" s="264">
        <v>0</v>
      </c>
      <c r="BA473" s="263">
        <f t="shared" si="4923"/>
        <v>0</v>
      </c>
      <c r="BB473" s="264">
        <v>0</v>
      </c>
      <c r="BC473" s="263">
        <f t="shared" si="4924"/>
        <v>0</v>
      </c>
      <c r="BD473" s="264">
        <v>0</v>
      </c>
      <c r="BE473" s="263">
        <f t="shared" si="4925"/>
        <v>0</v>
      </c>
      <c r="BF473" s="264">
        <v>0</v>
      </c>
      <c r="BG473" s="263">
        <f t="shared" si="4926"/>
        <v>0</v>
      </c>
      <c r="BH473" s="264">
        <v>0</v>
      </c>
      <c r="BI473" s="263">
        <f t="shared" si="4927"/>
        <v>0</v>
      </c>
      <c r="BJ473" s="264">
        <v>0</v>
      </c>
      <c r="BK473" s="263">
        <f t="shared" si="4928"/>
        <v>0</v>
      </c>
      <c r="BL473" s="264">
        <v>0</v>
      </c>
      <c r="BM473" s="263">
        <f t="shared" si="4929"/>
        <v>0</v>
      </c>
      <c r="BN473" s="264">
        <v>0</v>
      </c>
      <c r="BO473" s="263">
        <f t="shared" si="4930"/>
        <v>0</v>
      </c>
      <c r="BP473" s="264">
        <v>0</v>
      </c>
      <c r="BQ473" s="476">
        <f t="shared" si="4931"/>
        <v>0</v>
      </c>
      <c r="BR473" s="295">
        <f t="shared" si="4737"/>
        <v>0</v>
      </c>
    </row>
    <row r="474" spans="2:71" ht="18" hidden="1" customHeight="1" outlineLevel="2" thickTop="1" thickBot="1">
      <c r="B474" s="208" t="s">
        <v>917</v>
      </c>
      <c r="C474" s="260" t="str">
        <f>IF(VLOOKUP(B474,'Orçamento Detalhado'!$A$11:$I$529,4,)="","",(VLOOKUP(B474,'Orçamento Detalhado'!$A$11:$I$529,4,)))</f>
        <v>Portaria</v>
      </c>
      <c r="D474" s="261" t="str">
        <f>IF(B474="","",VLOOKUP($B474,'Orçamento Detalhado'!$A$11:$J$529,10,))</f>
        <v/>
      </c>
      <c r="E474" s="262">
        <f t="shared" si="4886"/>
        <v>0</v>
      </c>
      <c r="F474" s="478">
        <v>470</v>
      </c>
      <c r="G474" s="263">
        <f t="shared" si="4900"/>
        <v>0</v>
      </c>
      <c r="H474" s="264"/>
      <c r="I474" s="263">
        <f t="shared" si="4901"/>
        <v>0</v>
      </c>
      <c r="J474" s="264"/>
      <c r="K474" s="263">
        <f t="shared" si="4902"/>
        <v>0</v>
      </c>
      <c r="L474" s="264">
        <v>0</v>
      </c>
      <c r="M474" s="263">
        <f t="shared" si="4903"/>
        <v>0</v>
      </c>
      <c r="N474" s="264">
        <v>0</v>
      </c>
      <c r="O474" s="263">
        <f t="shared" si="4904"/>
        <v>0</v>
      </c>
      <c r="P474" s="264">
        <v>0</v>
      </c>
      <c r="Q474" s="263">
        <f t="shared" si="4905"/>
        <v>0</v>
      </c>
      <c r="R474" s="264">
        <v>0</v>
      </c>
      <c r="S474" s="263">
        <f t="shared" si="4906"/>
        <v>0</v>
      </c>
      <c r="T474" s="264">
        <v>0</v>
      </c>
      <c r="U474" s="263">
        <f t="shared" si="4907"/>
        <v>0</v>
      </c>
      <c r="V474" s="264">
        <v>0</v>
      </c>
      <c r="W474" s="263">
        <f t="shared" si="4908"/>
        <v>0</v>
      </c>
      <c r="X474" s="264">
        <v>0</v>
      </c>
      <c r="Y474" s="263">
        <f t="shared" si="4909"/>
        <v>0</v>
      </c>
      <c r="Z474" s="264">
        <v>0</v>
      </c>
      <c r="AA474" s="263">
        <f t="shared" si="4910"/>
        <v>0</v>
      </c>
      <c r="AB474" s="264"/>
      <c r="AC474" s="263">
        <f t="shared" si="4911"/>
        <v>0</v>
      </c>
      <c r="AD474" s="264"/>
      <c r="AE474" s="263">
        <f t="shared" si="4912"/>
        <v>0</v>
      </c>
      <c r="AF474" s="264"/>
      <c r="AG474" s="263">
        <f t="shared" si="4913"/>
        <v>0</v>
      </c>
      <c r="AH474" s="264"/>
      <c r="AI474" s="263">
        <f t="shared" si="4914"/>
        <v>0</v>
      </c>
      <c r="AJ474" s="264">
        <v>0</v>
      </c>
      <c r="AK474" s="263">
        <f t="shared" si="4915"/>
        <v>0</v>
      </c>
      <c r="AL474" s="264">
        <v>0</v>
      </c>
      <c r="AM474" s="263">
        <f t="shared" si="4916"/>
        <v>0</v>
      </c>
      <c r="AN474" s="264">
        <v>0</v>
      </c>
      <c r="AO474" s="263">
        <f t="shared" si="4917"/>
        <v>0</v>
      </c>
      <c r="AP474" s="264">
        <v>0</v>
      </c>
      <c r="AQ474" s="263">
        <f t="shared" si="4918"/>
        <v>0</v>
      </c>
      <c r="AR474" s="264">
        <v>0</v>
      </c>
      <c r="AS474" s="263">
        <f t="shared" si="4919"/>
        <v>0</v>
      </c>
      <c r="AT474" s="264">
        <v>0</v>
      </c>
      <c r="AU474" s="263">
        <f t="shared" si="4920"/>
        <v>0</v>
      </c>
      <c r="AV474" s="264">
        <v>0</v>
      </c>
      <c r="AW474" s="263">
        <f t="shared" si="4921"/>
        <v>0</v>
      </c>
      <c r="AX474" s="264">
        <v>0</v>
      </c>
      <c r="AY474" s="263">
        <f t="shared" si="4922"/>
        <v>0</v>
      </c>
      <c r="AZ474" s="264">
        <v>0</v>
      </c>
      <c r="BA474" s="263">
        <f t="shared" si="4923"/>
        <v>0</v>
      </c>
      <c r="BB474" s="264">
        <v>0</v>
      </c>
      <c r="BC474" s="263">
        <f t="shared" si="4924"/>
        <v>0</v>
      </c>
      <c r="BD474" s="264">
        <v>0</v>
      </c>
      <c r="BE474" s="263">
        <f t="shared" si="4925"/>
        <v>0</v>
      </c>
      <c r="BF474" s="264">
        <v>0</v>
      </c>
      <c r="BG474" s="263">
        <f t="shared" si="4926"/>
        <v>0</v>
      </c>
      <c r="BH474" s="264">
        <v>0</v>
      </c>
      <c r="BI474" s="263">
        <f t="shared" si="4927"/>
        <v>0</v>
      </c>
      <c r="BJ474" s="264">
        <v>0</v>
      </c>
      <c r="BK474" s="263">
        <f t="shared" si="4928"/>
        <v>0</v>
      </c>
      <c r="BL474" s="264">
        <v>0</v>
      </c>
      <c r="BM474" s="263">
        <f t="shared" si="4929"/>
        <v>0</v>
      </c>
      <c r="BN474" s="264">
        <v>0</v>
      </c>
      <c r="BO474" s="263">
        <f t="shared" si="4930"/>
        <v>0</v>
      </c>
      <c r="BP474" s="264">
        <v>0</v>
      </c>
      <c r="BQ474" s="476">
        <f t="shared" si="4931"/>
        <v>0</v>
      </c>
      <c r="BR474" s="295">
        <f t="shared" si="4737"/>
        <v>0</v>
      </c>
    </row>
    <row r="475" spans="2:71" ht="18" hidden="1" customHeight="1" outlineLevel="2" thickTop="1" thickBot="1">
      <c r="B475" s="208" t="s">
        <v>919</v>
      </c>
      <c r="C475" s="260" t="str">
        <f>IF(VLOOKUP(B475,'Orçamento Detalhado'!$A$11:$I$529,4,)="","",(VLOOKUP(B475,'Orçamento Detalhado'!$A$11:$I$529,4,)))</f>
        <v>Salão de Festas</v>
      </c>
      <c r="D475" s="261" t="str">
        <f>IF(B475="","",VLOOKUP($B475,'Orçamento Detalhado'!$A$11:$J$529,10,))</f>
        <v/>
      </c>
      <c r="E475" s="262">
        <f t="shared" si="4886"/>
        <v>0</v>
      </c>
      <c r="F475" s="478">
        <v>471</v>
      </c>
      <c r="G475" s="263">
        <f t="shared" si="4900"/>
        <v>0</v>
      </c>
      <c r="H475" s="264"/>
      <c r="I475" s="263">
        <f t="shared" si="4901"/>
        <v>0</v>
      </c>
      <c r="J475" s="264"/>
      <c r="K475" s="263">
        <f t="shared" si="4902"/>
        <v>0</v>
      </c>
      <c r="L475" s="264">
        <v>0</v>
      </c>
      <c r="M475" s="263">
        <f t="shared" si="4903"/>
        <v>0</v>
      </c>
      <c r="N475" s="264">
        <v>0</v>
      </c>
      <c r="O475" s="263">
        <f t="shared" si="4904"/>
        <v>0</v>
      </c>
      <c r="P475" s="264">
        <v>0</v>
      </c>
      <c r="Q475" s="263">
        <f t="shared" si="4905"/>
        <v>0</v>
      </c>
      <c r="R475" s="264">
        <v>0</v>
      </c>
      <c r="S475" s="263">
        <f t="shared" si="4906"/>
        <v>0</v>
      </c>
      <c r="T475" s="264">
        <v>0</v>
      </c>
      <c r="U475" s="263">
        <f t="shared" si="4907"/>
        <v>0</v>
      </c>
      <c r="V475" s="264">
        <v>0</v>
      </c>
      <c r="W475" s="263">
        <f t="shared" si="4908"/>
        <v>0</v>
      </c>
      <c r="X475" s="264">
        <v>0</v>
      </c>
      <c r="Y475" s="263">
        <f t="shared" si="4909"/>
        <v>0</v>
      </c>
      <c r="Z475" s="264">
        <v>0</v>
      </c>
      <c r="AA475" s="263">
        <f t="shared" si="4910"/>
        <v>0</v>
      </c>
      <c r="AB475" s="264"/>
      <c r="AC475" s="263">
        <f t="shared" si="4911"/>
        <v>0</v>
      </c>
      <c r="AD475" s="264"/>
      <c r="AE475" s="263">
        <f t="shared" si="4912"/>
        <v>0</v>
      </c>
      <c r="AF475" s="264"/>
      <c r="AG475" s="263">
        <f t="shared" si="4913"/>
        <v>0</v>
      </c>
      <c r="AH475" s="264"/>
      <c r="AI475" s="263">
        <f t="shared" si="4914"/>
        <v>0</v>
      </c>
      <c r="AJ475" s="264">
        <v>0</v>
      </c>
      <c r="AK475" s="263">
        <f t="shared" si="4915"/>
        <v>0</v>
      </c>
      <c r="AL475" s="264">
        <v>0</v>
      </c>
      <c r="AM475" s="263">
        <f t="shared" si="4916"/>
        <v>0</v>
      </c>
      <c r="AN475" s="264">
        <v>0</v>
      </c>
      <c r="AO475" s="263">
        <f t="shared" si="4917"/>
        <v>0</v>
      </c>
      <c r="AP475" s="264">
        <v>0</v>
      </c>
      <c r="AQ475" s="263">
        <f t="shared" si="4918"/>
        <v>0</v>
      </c>
      <c r="AR475" s="264">
        <v>0</v>
      </c>
      <c r="AS475" s="263">
        <f t="shared" si="4919"/>
        <v>0</v>
      </c>
      <c r="AT475" s="264">
        <v>0</v>
      </c>
      <c r="AU475" s="263">
        <f t="shared" si="4920"/>
        <v>0</v>
      </c>
      <c r="AV475" s="264">
        <v>0</v>
      </c>
      <c r="AW475" s="263">
        <f t="shared" si="4921"/>
        <v>0</v>
      </c>
      <c r="AX475" s="264">
        <v>0</v>
      </c>
      <c r="AY475" s="263">
        <f t="shared" si="4922"/>
        <v>0</v>
      </c>
      <c r="AZ475" s="264">
        <v>0</v>
      </c>
      <c r="BA475" s="263">
        <f t="shared" si="4923"/>
        <v>0</v>
      </c>
      <c r="BB475" s="264">
        <v>0</v>
      </c>
      <c r="BC475" s="263">
        <f t="shared" si="4924"/>
        <v>0</v>
      </c>
      <c r="BD475" s="264">
        <v>0</v>
      </c>
      <c r="BE475" s="263">
        <f t="shared" si="4925"/>
        <v>0</v>
      </c>
      <c r="BF475" s="264">
        <v>0</v>
      </c>
      <c r="BG475" s="263">
        <f t="shared" si="4926"/>
        <v>0</v>
      </c>
      <c r="BH475" s="264">
        <v>0</v>
      </c>
      <c r="BI475" s="263">
        <f t="shared" si="4927"/>
        <v>0</v>
      </c>
      <c r="BJ475" s="264">
        <v>0</v>
      </c>
      <c r="BK475" s="263">
        <f t="shared" si="4928"/>
        <v>0</v>
      </c>
      <c r="BL475" s="264">
        <v>0</v>
      </c>
      <c r="BM475" s="263">
        <f t="shared" si="4929"/>
        <v>0</v>
      </c>
      <c r="BN475" s="264">
        <v>0</v>
      </c>
      <c r="BO475" s="263">
        <f t="shared" si="4930"/>
        <v>0</v>
      </c>
      <c r="BP475" s="264">
        <v>0</v>
      </c>
      <c r="BQ475" s="476">
        <f t="shared" si="4931"/>
        <v>0</v>
      </c>
      <c r="BR475" s="295">
        <f t="shared" si="4737"/>
        <v>0</v>
      </c>
    </row>
    <row r="476" spans="2:71" ht="18" hidden="1" customHeight="1" outlineLevel="2" thickTop="1" thickBot="1">
      <c r="B476" s="208" t="s">
        <v>920</v>
      </c>
      <c r="C476" s="260" t="str">
        <f>IF(VLOOKUP(B476,'Orçamento Detalhado'!$A$11:$I$529,4,)="","",(VLOOKUP(B476,'Orçamento Detalhado'!$A$11:$I$529,4,)))</f>
        <v>Playground</v>
      </c>
      <c r="D476" s="261" t="str">
        <f>IF(B476="","",VLOOKUP($B476,'Orçamento Detalhado'!$A$11:$J$529,10,))</f>
        <v/>
      </c>
      <c r="E476" s="262">
        <f t="shared" si="4886"/>
        <v>0</v>
      </c>
      <c r="F476" s="478">
        <v>472</v>
      </c>
      <c r="G476" s="263">
        <f t="shared" si="4900"/>
        <v>0</v>
      </c>
      <c r="H476" s="264"/>
      <c r="I476" s="263">
        <f t="shared" si="4901"/>
        <v>0</v>
      </c>
      <c r="J476" s="264"/>
      <c r="K476" s="263">
        <f t="shared" si="4902"/>
        <v>0</v>
      </c>
      <c r="L476" s="264">
        <v>0</v>
      </c>
      <c r="M476" s="263">
        <f t="shared" si="4903"/>
        <v>0</v>
      </c>
      <c r="N476" s="264">
        <v>0</v>
      </c>
      <c r="O476" s="263">
        <f t="shared" si="4904"/>
        <v>0</v>
      </c>
      <c r="P476" s="264">
        <v>0</v>
      </c>
      <c r="Q476" s="263">
        <f t="shared" si="4905"/>
        <v>0</v>
      </c>
      <c r="R476" s="264">
        <v>0</v>
      </c>
      <c r="S476" s="263">
        <f t="shared" si="4906"/>
        <v>0</v>
      </c>
      <c r="T476" s="264">
        <v>0</v>
      </c>
      <c r="U476" s="263">
        <f t="shared" si="4907"/>
        <v>0</v>
      </c>
      <c r="V476" s="264">
        <v>0</v>
      </c>
      <c r="W476" s="263">
        <f t="shared" si="4908"/>
        <v>0</v>
      </c>
      <c r="X476" s="264">
        <v>0</v>
      </c>
      <c r="Y476" s="263">
        <f t="shared" si="4909"/>
        <v>0</v>
      </c>
      <c r="Z476" s="264">
        <v>0</v>
      </c>
      <c r="AA476" s="263">
        <f t="shared" si="4910"/>
        <v>0</v>
      </c>
      <c r="AB476" s="264"/>
      <c r="AC476" s="263">
        <f t="shared" si="4911"/>
        <v>0</v>
      </c>
      <c r="AD476" s="264"/>
      <c r="AE476" s="263">
        <f t="shared" si="4912"/>
        <v>0</v>
      </c>
      <c r="AF476" s="264"/>
      <c r="AG476" s="263">
        <f t="shared" si="4913"/>
        <v>0</v>
      </c>
      <c r="AH476" s="264"/>
      <c r="AI476" s="263">
        <f t="shared" si="4914"/>
        <v>0</v>
      </c>
      <c r="AJ476" s="264">
        <v>0</v>
      </c>
      <c r="AK476" s="263">
        <f t="shared" si="4915"/>
        <v>0</v>
      </c>
      <c r="AL476" s="264">
        <v>0</v>
      </c>
      <c r="AM476" s="263">
        <f t="shared" si="4916"/>
        <v>0</v>
      </c>
      <c r="AN476" s="264">
        <v>0</v>
      </c>
      <c r="AO476" s="263">
        <f t="shared" si="4917"/>
        <v>0</v>
      </c>
      <c r="AP476" s="264">
        <v>0</v>
      </c>
      <c r="AQ476" s="263">
        <f t="shared" si="4918"/>
        <v>0</v>
      </c>
      <c r="AR476" s="264">
        <v>0</v>
      </c>
      <c r="AS476" s="263">
        <f t="shared" si="4919"/>
        <v>0</v>
      </c>
      <c r="AT476" s="264">
        <v>0</v>
      </c>
      <c r="AU476" s="263">
        <f t="shared" si="4920"/>
        <v>0</v>
      </c>
      <c r="AV476" s="264">
        <v>0</v>
      </c>
      <c r="AW476" s="263">
        <f t="shared" si="4921"/>
        <v>0</v>
      </c>
      <c r="AX476" s="264">
        <v>0</v>
      </c>
      <c r="AY476" s="263">
        <f t="shared" si="4922"/>
        <v>0</v>
      </c>
      <c r="AZ476" s="264">
        <v>0</v>
      </c>
      <c r="BA476" s="263">
        <f t="shared" si="4923"/>
        <v>0</v>
      </c>
      <c r="BB476" s="264">
        <v>0</v>
      </c>
      <c r="BC476" s="263">
        <f t="shared" si="4924"/>
        <v>0</v>
      </c>
      <c r="BD476" s="264">
        <v>0</v>
      </c>
      <c r="BE476" s="263">
        <f t="shared" si="4925"/>
        <v>0</v>
      </c>
      <c r="BF476" s="264">
        <v>0</v>
      </c>
      <c r="BG476" s="263">
        <f t="shared" si="4926"/>
        <v>0</v>
      </c>
      <c r="BH476" s="264">
        <v>0</v>
      </c>
      <c r="BI476" s="263">
        <f t="shared" si="4927"/>
        <v>0</v>
      </c>
      <c r="BJ476" s="264">
        <v>0</v>
      </c>
      <c r="BK476" s="263">
        <f t="shared" si="4928"/>
        <v>0</v>
      </c>
      <c r="BL476" s="264">
        <v>0</v>
      </c>
      <c r="BM476" s="263">
        <f t="shared" si="4929"/>
        <v>0</v>
      </c>
      <c r="BN476" s="264">
        <v>0</v>
      </c>
      <c r="BO476" s="263">
        <f t="shared" si="4930"/>
        <v>0</v>
      </c>
      <c r="BP476" s="264">
        <v>0</v>
      </c>
      <c r="BQ476" s="476">
        <f t="shared" si="4931"/>
        <v>0</v>
      </c>
      <c r="BR476" s="295">
        <f t="shared" si="4737"/>
        <v>0</v>
      </c>
    </row>
    <row r="477" spans="2:71" ht="18" hidden="1" customHeight="1" outlineLevel="2" thickTop="1" thickBot="1">
      <c r="B477" s="208" t="s">
        <v>921</v>
      </c>
      <c r="C477" s="260" t="str">
        <f>IF(VLOOKUP(B477,'Orçamento Detalhado'!$A$11:$I$529,4,)="","",(VLOOKUP(B477,'Orçamento Detalhado'!$A$11:$I$529,4,)))</f>
        <v>Quadra</v>
      </c>
      <c r="D477" s="261" t="str">
        <f>IF(B477="","",VLOOKUP($B477,'Orçamento Detalhado'!$A$11:$J$529,10,))</f>
        <v/>
      </c>
      <c r="E477" s="262">
        <f t="shared" si="4886"/>
        <v>0</v>
      </c>
      <c r="F477" s="478">
        <v>473</v>
      </c>
      <c r="G477" s="263">
        <f t="shared" si="4900"/>
        <v>0</v>
      </c>
      <c r="H477" s="264"/>
      <c r="I477" s="263">
        <f t="shared" si="4901"/>
        <v>0</v>
      </c>
      <c r="J477" s="264"/>
      <c r="K477" s="263">
        <f t="shared" si="4902"/>
        <v>0</v>
      </c>
      <c r="L477" s="264">
        <v>0</v>
      </c>
      <c r="M477" s="263">
        <f t="shared" si="4903"/>
        <v>0</v>
      </c>
      <c r="N477" s="264">
        <v>0</v>
      </c>
      <c r="O477" s="263">
        <f t="shared" si="4904"/>
        <v>0</v>
      </c>
      <c r="P477" s="264">
        <v>0</v>
      </c>
      <c r="Q477" s="263">
        <f t="shared" si="4905"/>
        <v>0</v>
      </c>
      <c r="R477" s="264">
        <v>0</v>
      </c>
      <c r="S477" s="263">
        <f t="shared" si="4906"/>
        <v>0</v>
      </c>
      <c r="T477" s="264">
        <v>0</v>
      </c>
      <c r="U477" s="263">
        <f t="shared" si="4907"/>
        <v>0</v>
      </c>
      <c r="V477" s="264">
        <v>0</v>
      </c>
      <c r="W477" s="263">
        <f t="shared" si="4908"/>
        <v>0</v>
      </c>
      <c r="X477" s="264">
        <v>0</v>
      </c>
      <c r="Y477" s="263">
        <f t="shared" si="4909"/>
        <v>0</v>
      </c>
      <c r="Z477" s="264">
        <v>0</v>
      </c>
      <c r="AA477" s="263">
        <f t="shared" si="4910"/>
        <v>0</v>
      </c>
      <c r="AB477" s="264"/>
      <c r="AC477" s="263">
        <f t="shared" si="4911"/>
        <v>0</v>
      </c>
      <c r="AD477" s="264"/>
      <c r="AE477" s="263">
        <f t="shared" si="4912"/>
        <v>0</v>
      </c>
      <c r="AF477" s="264"/>
      <c r="AG477" s="263">
        <f t="shared" si="4913"/>
        <v>0</v>
      </c>
      <c r="AH477" s="264"/>
      <c r="AI477" s="263">
        <f t="shared" si="4914"/>
        <v>0</v>
      </c>
      <c r="AJ477" s="264">
        <v>0</v>
      </c>
      <c r="AK477" s="263">
        <f t="shared" si="4915"/>
        <v>0</v>
      </c>
      <c r="AL477" s="264">
        <v>0</v>
      </c>
      <c r="AM477" s="263">
        <f t="shared" si="4916"/>
        <v>0</v>
      </c>
      <c r="AN477" s="264">
        <v>0</v>
      </c>
      <c r="AO477" s="263">
        <f t="shared" si="4917"/>
        <v>0</v>
      </c>
      <c r="AP477" s="264">
        <v>0</v>
      </c>
      <c r="AQ477" s="263">
        <f t="shared" si="4918"/>
        <v>0</v>
      </c>
      <c r="AR477" s="264">
        <v>0</v>
      </c>
      <c r="AS477" s="263">
        <f t="shared" si="4919"/>
        <v>0</v>
      </c>
      <c r="AT477" s="264">
        <v>0</v>
      </c>
      <c r="AU477" s="263">
        <f t="shared" si="4920"/>
        <v>0</v>
      </c>
      <c r="AV477" s="264">
        <v>0</v>
      </c>
      <c r="AW477" s="263">
        <f t="shared" si="4921"/>
        <v>0</v>
      </c>
      <c r="AX477" s="264">
        <v>0</v>
      </c>
      <c r="AY477" s="263">
        <f t="shared" si="4922"/>
        <v>0</v>
      </c>
      <c r="AZ477" s="264">
        <v>0</v>
      </c>
      <c r="BA477" s="263">
        <f t="shared" si="4923"/>
        <v>0</v>
      </c>
      <c r="BB477" s="264">
        <v>0</v>
      </c>
      <c r="BC477" s="263">
        <f t="shared" si="4924"/>
        <v>0</v>
      </c>
      <c r="BD477" s="264">
        <v>0</v>
      </c>
      <c r="BE477" s="263">
        <f t="shared" si="4925"/>
        <v>0</v>
      </c>
      <c r="BF477" s="264">
        <v>0</v>
      </c>
      <c r="BG477" s="263">
        <f t="shared" si="4926"/>
        <v>0</v>
      </c>
      <c r="BH477" s="264">
        <v>0</v>
      </c>
      <c r="BI477" s="263">
        <f t="shared" si="4927"/>
        <v>0</v>
      </c>
      <c r="BJ477" s="264">
        <v>0</v>
      </c>
      <c r="BK477" s="263">
        <f t="shared" si="4928"/>
        <v>0</v>
      </c>
      <c r="BL477" s="264">
        <v>0</v>
      </c>
      <c r="BM477" s="263">
        <f t="shared" si="4929"/>
        <v>0</v>
      </c>
      <c r="BN477" s="264">
        <v>0</v>
      </c>
      <c r="BO477" s="263">
        <f t="shared" si="4930"/>
        <v>0</v>
      </c>
      <c r="BP477" s="264">
        <v>0</v>
      </c>
      <c r="BQ477" s="476">
        <f t="shared" si="4931"/>
        <v>0</v>
      </c>
      <c r="BR477" s="295">
        <f t="shared" si="4737"/>
        <v>0</v>
      </c>
    </row>
    <row r="478" spans="2:71" ht="18" hidden="1" customHeight="1" outlineLevel="2" thickTop="1" thickBot="1">
      <c r="B478" s="208" t="s">
        <v>922</v>
      </c>
      <c r="C478" s="260" t="str">
        <f>IF(VLOOKUP(B478,'Orçamento Detalhado'!$A$11:$I$529,4,)="","",(VLOOKUP(B478,'Orçamento Detalhado'!$A$11:$I$529,4,)))</f>
        <v>Quiosque / Churrasqueira</v>
      </c>
      <c r="D478" s="261" t="str">
        <f>IF(B478="","",VLOOKUP($B478,'Orçamento Detalhado'!$A$11:$J$529,10,))</f>
        <v/>
      </c>
      <c r="E478" s="262">
        <f t="shared" si="4886"/>
        <v>0</v>
      </c>
      <c r="F478" s="478">
        <v>474</v>
      </c>
      <c r="G478" s="263">
        <f t="shared" si="4900"/>
        <v>0</v>
      </c>
      <c r="H478" s="264"/>
      <c r="I478" s="263">
        <f t="shared" si="4901"/>
        <v>0</v>
      </c>
      <c r="J478" s="264"/>
      <c r="K478" s="263">
        <f t="shared" si="4902"/>
        <v>0</v>
      </c>
      <c r="L478" s="264">
        <v>0</v>
      </c>
      <c r="M478" s="263">
        <f t="shared" si="4903"/>
        <v>0</v>
      </c>
      <c r="N478" s="264">
        <v>0</v>
      </c>
      <c r="O478" s="263">
        <f t="shared" si="4904"/>
        <v>0</v>
      </c>
      <c r="P478" s="264">
        <v>0</v>
      </c>
      <c r="Q478" s="263">
        <f t="shared" si="4905"/>
        <v>0</v>
      </c>
      <c r="R478" s="264">
        <v>0</v>
      </c>
      <c r="S478" s="263">
        <f t="shared" si="4906"/>
        <v>0</v>
      </c>
      <c r="T478" s="264">
        <v>0</v>
      </c>
      <c r="U478" s="263">
        <f t="shared" si="4907"/>
        <v>0</v>
      </c>
      <c r="V478" s="264">
        <v>0</v>
      </c>
      <c r="W478" s="263">
        <f t="shared" si="4908"/>
        <v>0</v>
      </c>
      <c r="X478" s="264">
        <v>0</v>
      </c>
      <c r="Y478" s="263">
        <f t="shared" si="4909"/>
        <v>0</v>
      </c>
      <c r="Z478" s="264">
        <v>0</v>
      </c>
      <c r="AA478" s="263">
        <f t="shared" si="4910"/>
        <v>0</v>
      </c>
      <c r="AB478" s="264"/>
      <c r="AC478" s="263">
        <f t="shared" si="4911"/>
        <v>0</v>
      </c>
      <c r="AD478" s="264"/>
      <c r="AE478" s="263">
        <f t="shared" si="4912"/>
        <v>0</v>
      </c>
      <c r="AF478" s="264"/>
      <c r="AG478" s="263">
        <f t="shared" si="4913"/>
        <v>0</v>
      </c>
      <c r="AH478" s="264"/>
      <c r="AI478" s="263">
        <f t="shared" si="4914"/>
        <v>0</v>
      </c>
      <c r="AJ478" s="264">
        <v>0</v>
      </c>
      <c r="AK478" s="263">
        <f t="shared" si="4915"/>
        <v>0</v>
      </c>
      <c r="AL478" s="264">
        <v>0</v>
      </c>
      <c r="AM478" s="263">
        <f t="shared" si="4916"/>
        <v>0</v>
      </c>
      <c r="AN478" s="264">
        <v>0</v>
      </c>
      <c r="AO478" s="263">
        <f t="shared" si="4917"/>
        <v>0</v>
      </c>
      <c r="AP478" s="264">
        <v>0</v>
      </c>
      <c r="AQ478" s="263">
        <f t="shared" si="4918"/>
        <v>0</v>
      </c>
      <c r="AR478" s="264">
        <v>0</v>
      </c>
      <c r="AS478" s="263">
        <f t="shared" si="4919"/>
        <v>0</v>
      </c>
      <c r="AT478" s="264">
        <v>0</v>
      </c>
      <c r="AU478" s="263">
        <f t="shared" si="4920"/>
        <v>0</v>
      </c>
      <c r="AV478" s="264">
        <v>0</v>
      </c>
      <c r="AW478" s="263">
        <f t="shared" si="4921"/>
        <v>0</v>
      </c>
      <c r="AX478" s="264">
        <v>0</v>
      </c>
      <c r="AY478" s="263">
        <f t="shared" si="4922"/>
        <v>0</v>
      </c>
      <c r="AZ478" s="264">
        <v>0</v>
      </c>
      <c r="BA478" s="263">
        <f t="shared" si="4923"/>
        <v>0</v>
      </c>
      <c r="BB478" s="264">
        <v>0</v>
      </c>
      <c r="BC478" s="263">
        <f t="shared" si="4924"/>
        <v>0</v>
      </c>
      <c r="BD478" s="264">
        <v>0</v>
      </c>
      <c r="BE478" s="263">
        <f t="shared" si="4925"/>
        <v>0</v>
      </c>
      <c r="BF478" s="264">
        <v>0</v>
      </c>
      <c r="BG478" s="263">
        <f t="shared" si="4926"/>
        <v>0</v>
      </c>
      <c r="BH478" s="264">
        <v>0</v>
      </c>
      <c r="BI478" s="263">
        <f t="shared" si="4927"/>
        <v>0</v>
      </c>
      <c r="BJ478" s="264">
        <v>0</v>
      </c>
      <c r="BK478" s="263">
        <f t="shared" si="4928"/>
        <v>0</v>
      </c>
      <c r="BL478" s="264">
        <v>0</v>
      </c>
      <c r="BM478" s="263">
        <f t="shared" si="4929"/>
        <v>0</v>
      </c>
      <c r="BN478" s="264">
        <v>0</v>
      </c>
      <c r="BO478" s="263">
        <f t="shared" si="4930"/>
        <v>0</v>
      </c>
      <c r="BP478" s="264">
        <v>0</v>
      </c>
      <c r="BQ478" s="476">
        <f t="shared" si="4931"/>
        <v>0</v>
      </c>
      <c r="BR478" s="295">
        <f t="shared" si="4737"/>
        <v>0</v>
      </c>
    </row>
    <row r="479" spans="2:71" ht="18" hidden="1" customHeight="1" outlineLevel="2" thickTop="1" thickBot="1">
      <c r="B479" s="208" t="s">
        <v>924</v>
      </c>
      <c r="C479" s="260" t="str">
        <f>IF(VLOOKUP(B479,'Orçamento Detalhado'!$A$11:$I$529,4,)="","",(VLOOKUP(B479,'Orçamento Detalhado'!$A$11:$I$529,4,)))</f>
        <v/>
      </c>
      <c r="D479" s="261" t="str">
        <f>IF(B479="","",VLOOKUP($B479,'Orçamento Detalhado'!$A$11:$J$529,10,))</f>
        <v/>
      </c>
      <c r="E479" s="262">
        <f t="shared" si="4886"/>
        <v>0</v>
      </c>
      <c r="F479" s="478">
        <v>475</v>
      </c>
      <c r="G479" s="263">
        <f t="shared" si="4900"/>
        <v>0</v>
      </c>
      <c r="H479" s="264"/>
      <c r="I479" s="263">
        <f t="shared" si="4901"/>
        <v>0</v>
      </c>
      <c r="J479" s="264"/>
      <c r="K479" s="263">
        <f t="shared" si="4902"/>
        <v>0</v>
      </c>
      <c r="L479" s="264">
        <v>0</v>
      </c>
      <c r="M479" s="263">
        <f t="shared" si="4903"/>
        <v>0</v>
      </c>
      <c r="N479" s="264">
        <v>0</v>
      </c>
      <c r="O479" s="263">
        <f t="shared" si="4904"/>
        <v>0</v>
      </c>
      <c r="P479" s="264">
        <v>0</v>
      </c>
      <c r="Q479" s="263">
        <f t="shared" si="4905"/>
        <v>0</v>
      </c>
      <c r="R479" s="264">
        <v>0</v>
      </c>
      <c r="S479" s="263">
        <f t="shared" si="4906"/>
        <v>0</v>
      </c>
      <c r="T479" s="264">
        <v>0</v>
      </c>
      <c r="U479" s="263">
        <f t="shared" si="4907"/>
        <v>0</v>
      </c>
      <c r="V479" s="264">
        <v>0</v>
      </c>
      <c r="W479" s="263">
        <f t="shared" si="4908"/>
        <v>0</v>
      </c>
      <c r="X479" s="264">
        <v>0</v>
      </c>
      <c r="Y479" s="263">
        <f t="shared" si="4909"/>
        <v>0</v>
      </c>
      <c r="Z479" s="264">
        <v>0</v>
      </c>
      <c r="AA479" s="263">
        <f t="shared" si="4910"/>
        <v>0</v>
      </c>
      <c r="AB479" s="264"/>
      <c r="AC479" s="263">
        <f t="shared" si="4911"/>
        <v>0</v>
      </c>
      <c r="AD479" s="264"/>
      <c r="AE479" s="263">
        <f t="shared" si="4912"/>
        <v>0</v>
      </c>
      <c r="AF479" s="264"/>
      <c r="AG479" s="263">
        <f t="shared" si="4913"/>
        <v>0</v>
      </c>
      <c r="AH479" s="264"/>
      <c r="AI479" s="263">
        <f t="shared" si="4914"/>
        <v>0</v>
      </c>
      <c r="AJ479" s="264">
        <v>0</v>
      </c>
      <c r="AK479" s="263">
        <f t="shared" si="4915"/>
        <v>0</v>
      </c>
      <c r="AL479" s="264">
        <v>0</v>
      </c>
      <c r="AM479" s="263">
        <f t="shared" si="4916"/>
        <v>0</v>
      </c>
      <c r="AN479" s="264">
        <v>0</v>
      </c>
      <c r="AO479" s="263">
        <f t="shared" si="4917"/>
        <v>0</v>
      </c>
      <c r="AP479" s="264">
        <v>0</v>
      </c>
      <c r="AQ479" s="263">
        <f t="shared" si="4918"/>
        <v>0</v>
      </c>
      <c r="AR479" s="264">
        <v>0</v>
      </c>
      <c r="AS479" s="263">
        <f t="shared" si="4919"/>
        <v>0</v>
      </c>
      <c r="AT479" s="264">
        <v>0</v>
      </c>
      <c r="AU479" s="263">
        <f t="shared" si="4920"/>
        <v>0</v>
      </c>
      <c r="AV479" s="264">
        <v>0</v>
      </c>
      <c r="AW479" s="263">
        <f t="shared" si="4921"/>
        <v>0</v>
      </c>
      <c r="AX479" s="264">
        <v>0</v>
      </c>
      <c r="AY479" s="263">
        <f t="shared" si="4922"/>
        <v>0</v>
      </c>
      <c r="AZ479" s="264">
        <v>0</v>
      </c>
      <c r="BA479" s="263">
        <f t="shared" si="4923"/>
        <v>0</v>
      </c>
      <c r="BB479" s="264">
        <v>0</v>
      </c>
      <c r="BC479" s="263">
        <f t="shared" si="4924"/>
        <v>0</v>
      </c>
      <c r="BD479" s="264">
        <v>0</v>
      </c>
      <c r="BE479" s="263">
        <f t="shared" si="4925"/>
        <v>0</v>
      </c>
      <c r="BF479" s="264">
        <v>0</v>
      </c>
      <c r="BG479" s="263">
        <f t="shared" si="4926"/>
        <v>0</v>
      </c>
      <c r="BH479" s="264">
        <v>0</v>
      </c>
      <c r="BI479" s="263">
        <f t="shared" si="4927"/>
        <v>0</v>
      </c>
      <c r="BJ479" s="264">
        <v>0</v>
      </c>
      <c r="BK479" s="263">
        <f t="shared" si="4928"/>
        <v>0</v>
      </c>
      <c r="BL479" s="264">
        <v>0</v>
      </c>
      <c r="BM479" s="263">
        <f t="shared" si="4929"/>
        <v>0</v>
      </c>
      <c r="BN479" s="264">
        <v>0</v>
      </c>
      <c r="BO479" s="263">
        <f t="shared" si="4930"/>
        <v>0</v>
      </c>
      <c r="BP479" s="264">
        <v>0</v>
      </c>
      <c r="BQ479" s="476">
        <f t="shared" si="4931"/>
        <v>0</v>
      </c>
      <c r="BR479" s="295">
        <f t="shared" si="4737"/>
        <v>0</v>
      </c>
    </row>
    <row r="480" spans="2:71" ht="18" hidden="1" customHeight="1" outlineLevel="2" thickTop="1" thickBot="1">
      <c r="B480" s="208" t="s">
        <v>925</v>
      </c>
      <c r="C480" s="260" t="str">
        <f>IF(VLOOKUP(B480,'Orçamento Detalhado'!$A$11:$I$529,4,)="","",(VLOOKUP(B480,'Orçamento Detalhado'!$A$11:$I$529,4,)))</f>
        <v/>
      </c>
      <c r="D480" s="261" t="str">
        <f>IF(B480="","",VLOOKUP($B480,'Orçamento Detalhado'!$A$11:$J$529,10,))</f>
        <v/>
      </c>
      <c r="E480" s="262">
        <f t="shared" si="4886"/>
        <v>0</v>
      </c>
      <c r="F480" s="478">
        <v>476</v>
      </c>
      <c r="G480" s="263">
        <f t="shared" si="4900"/>
        <v>0</v>
      </c>
      <c r="H480" s="264"/>
      <c r="I480" s="263">
        <f t="shared" si="4901"/>
        <v>0</v>
      </c>
      <c r="J480" s="264"/>
      <c r="K480" s="263">
        <f t="shared" si="4902"/>
        <v>0</v>
      </c>
      <c r="L480" s="264">
        <v>0</v>
      </c>
      <c r="M480" s="263">
        <f t="shared" si="4903"/>
        <v>0</v>
      </c>
      <c r="N480" s="264">
        <v>0</v>
      </c>
      <c r="O480" s="263">
        <f t="shared" si="4904"/>
        <v>0</v>
      </c>
      <c r="P480" s="264">
        <v>0</v>
      </c>
      <c r="Q480" s="263">
        <f t="shared" si="4905"/>
        <v>0</v>
      </c>
      <c r="R480" s="264">
        <v>0</v>
      </c>
      <c r="S480" s="263">
        <f t="shared" si="4906"/>
        <v>0</v>
      </c>
      <c r="T480" s="264">
        <v>0</v>
      </c>
      <c r="U480" s="263">
        <f t="shared" si="4907"/>
        <v>0</v>
      </c>
      <c r="V480" s="264">
        <v>0</v>
      </c>
      <c r="W480" s="263">
        <f t="shared" si="4908"/>
        <v>0</v>
      </c>
      <c r="X480" s="264">
        <v>0</v>
      </c>
      <c r="Y480" s="263">
        <f t="shared" si="4909"/>
        <v>0</v>
      </c>
      <c r="Z480" s="264">
        <v>0</v>
      </c>
      <c r="AA480" s="263">
        <f t="shared" si="4910"/>
        <v>0</v>
      </c>
      <c r="AB480" s="264"/>
      <c r="AC480" s="263">
        <f t="shared" si="4911"/>
        <v>0</v>
      </c>
      <c r="AD480" s="264"/>
      <c r="AE480" s="263">
        <f t="shared" si="4912"/>
        <v>0</v>
      </c>
      <c r="AF480" s="264"/>
      <c r="AG480" s="263">
        <f t="shared" si="4913"/>
        <v>0</v>
      </c>
      <c r="AH480" s="264"/>
      <c r="AI480" s="263">
        <f t="shared" si="4914"/>
        <v>0</v>
      </c>
      <c r="AJ480" s="264">
        <v>0</v>
      </c>
      <c r="AK480" s="263">
        <f t="shared" si="4915"/>
        <v>0</v>
      </c>
      <c r="AL480" s="264">
        <v>0</v>
      </c>
      <c r="AM480" s="263">
        <f t="shared" si="4916"/>
        <v>0</v>
      </c>
      <c r="AN480" s="264">
        <v>0</v>
      </c>
      <c r="AO480" s="263">
        <f t="shared" si="4917"/>
        <v>0</v>
      </c>
      <c r="AP480" s="264">
        <v>0</v>
      </c>
      <c r="AQ480" s="263">
        <f t="shared" si="4918"/>
        <v>0</v>
      </c>
      <c r="AR480" s="264">
        <v>0</v>
      </c>
      <c r="AS480" s="263">
        <f t="shared" si="4919"/>
        <v>0</v>
      </c>
      <c r="AT480" s="264">
        <v>0</v>
      </c>
      <c r="AU480" s="263">
        <f t="shared" si="4920"/>
        <v>0</v>
      </c>
      <c r="AV480" s="264">
        <v>0</v>
      </c>
      <c r="AW480" s="263">
        <f t="shared" si="4921"/>
        <v>0</v>
      </c>
      <c r="AX480" s="264">
        <v>0</v>
      </c>
      <c r="AY480" s="263">
        <f t="shared" si="4922"/>
        <v>0</v>
      </c>
      <c r="AZ480" s="264">
        <v>0</v>
      </c>
      <c r="BA480" s="263">
        <f t="shared" si="4923"/>
        <v>0</v>
      </c>
      <c r="BB480" s="264">
        <v>0</v>
      </c>
      <c r="BC480" s="263">
        <f t="shared" si="4924"/>
        <v>0</v>
      </c>
      <c r="BD480" s="264">
        <v>0</v>
      </c>
      <c r="BE480" s="263">
        <f t="shared" si="4925"/>
        <v>0</v>
      </c>
      <c r="BF480" s="264">
        <v>0</v>
      </c>
      <c r="BG480" s="263">
        <f t="shared" si="4926"/>
        <v>0</v>
      </c>
      <c r="BH480" s="264">
        <v>0</v>
      </c>
      <c r="BI480" s="263">
        <f t="shared" si="4927"/>
        <v>0</v>
      </c>
      <c r="BJ480" s="264">
        <v>0</v>
      </c>
      <c r="BK480" s="263">
        <f t="shared" si="4928"/>
        <v>0</v>
      </c>
      <c r="BL480" s="264">
        <v>0</v>
      </c>
      <c r="BM480" s="263">
        <f t="shared" si="4929"/>
        <v>0</v>
      </c>
      <c r="BN480" s="264">
        <v>0</v>
      </c>
      <c r="BO480" s="263">
        <f t="shared" si="4930"/>
        <v>0</v>
      </c>
      <c r="BP480" s="264">
        <v>0</v>
      </c>
      <c r="BQ480" s="476">
        <f t="shared" si="4931"/>
        <v>0</v>
      </c>
      <c r="BR480" s="295">
        <f t="shared" si="4737"/>
        <v>0</v>
      </c>
    </row>
    <row r="481" spans="2:70" ht="18" hidden="1" customHeight="1" outlineLevel="2" thickTop="1" thickBot="1">
      <c r="B481" s="208" t="s">
        <v>926</v>
      </c>
      <c r="C481" s="260" t="str">
        <f>IF(VLOOKUP(B481,'Orçamento Detalhado'!$A$11:$I$529,4,)="","",(VLOOKUP(B481,'Orçamento Detalhado'!$A$11:$I$529,4,)))</f>
        <v/>
      </c>
      <c r="D481" s="261" t="str">
        <f>IF(B481="","",VLOOKUP($B481,'Orçamento Detalhado'!$A$11:$J$529,10,))</f>
        <v/>
      </c>
      <c r="E481" s="262">
        <f t="shared" si="4886"/>
        <v>0</v>
      </c>
      <c r="F481" s="478">
        <v>477</v>
      </c>
      <c r="G481" s="263">
        <f t="shared" ref="G481:G482" si="4932">IFERROR($D481*H481,0)</f>
        <v>0</v>
      </c>
      <c r="H481" s="264"/>
      <c r="I481" s="263">
        <f t="shared" ref="I481:I482" si="4933">IFERROR($D481*J481,0)</f>
        <v>0</v>
      </c>
      <c r="J481" s="264"/>
      <c r="K481" s="263">
        <f t="shared" ref="K481:K482" si="4934">IFERROR($D481*L481,0)</f>
        <v>0</v>
      </c>
      <c r="L481" s="264">
        <v>0</v>
      </c>
      <c r="M481" s="263">
        <f t="shared" ref="M481:M482" si="4935">IFERROR($D481*N481,0)</f>
        <v>0</v>
      </c>
      <c r="N481" s="264">
        <v>0</v>
      </c>
      <c r="O481" s="263">
        <f t="shared" ref="O481:O482" si="4936">IFERROR($D481*P481,0)</f>
        <v>0</v>
      </c>
      <c r="P481" s="264">
        <v>0</v>
      </c>
      <c r="Q481" s="263">
        <f t="shared" ref="Q481:Q482" si="4937">IFERROR($D481*R481,0)</f>
        <v>0</v>
      </c>
      <c r="R481" s="264">
        <v>0</v>
      </c>
      <c r="S481" s="263">
        <f t="shared" ref="S481:S482" si="4938">IFERROR($D481*T481,0)</f>
        <v>0</v>
      </c>
      <c r="T481" s="264">
        <v>0</v>
      </c>
      <c r="U481" s="263">
        <f t="shared" ref="U481:U482" si="4939">IFERROR($D481*V481,0)</f>
        <v>0</v>
      </c>
      <c r="V481" s="264">
        <v>0</v>
      </c>
      <c r="W481" s="263">
        <f t="shared" ref="W481:W482" si="4940">IFERROR($D481*X481,0)</f>
        <v>0</v>
      </c>
      <c r="X481" s="264">
        <v>0</v>
      </c>
      <c r="Y481" s="263">
        <f t="shared" ref="Y481:Y482" si="4941">IFERROR($D481*Z481,0)</f>
        <v>0</v>
      </c>
      <c r="Z481" s="264">
        <v>0</v>
      </c>
      <c r="AA481" s="263">
        <f t="shared" ref="AA481:AA482" si="4942">IFERROR($D481*AB481,0)</f>
        <v>0</v>
      </c>
      <c r="AB481" s="264"/>
      <c r="AC481" s="263">
        <f t="shared" ref="AC481:AC482" si="4943">IFERROR($D481*AD481,0)</f>
        <v>0</v>
      </c>
      <c r="AD481" s="264"/>
      <c r="AE481" s="263">
        <f t="shared" ref="AE481:AE482" si="4944">IFERROR($D481*AF481,0)</f>
        <v>0</v>
      </c>
      <c r="AF481" s="264"/>
      <c r="AG481" s="263">
        <f t="shared" ref="AG481:AG482" si="4945">IFERROR($D481*AH481,0)</f>
        <v>0</v>
      </c>
      <c r="AH481" s="264"/>
      <c r="AI481" s="263">
        <f t="shared" ref="AI481:AI482" si="4946">IFERROR($D481*AJ481,0)</f>
        <v>0</v>
      </c>
      <c r="AJ481" s="264">
        <v>0</v>
      </c>
      <c r="AK481" s="263">
        <f t="shared" ref="AK481:AK482" si="4947">IFERROR($D481*AL481,0)</f>
        <v>0</v>
      </c>
      <c r="AL481" s="264">
        <v>0</v>
      </c>
      <c r="AM481" s="263">
        <f t="shared" ref="AM481:AM482" si="4948">IFERROR($D481*AN481,0)</f>
        <v>0</v>
      </c>
      <c r="AN481" s="264">
        <v>0</v>
      </c>
      <c r="AO481" s="263">
        <f t="shared" ref="AO481:AO482" si="4949">IFERROR($D481*AP481,0)</f>
        <v>0</v>
      </c>
      <c r="AP481" s="264">
        <v>0</v>
      </c>
      <c r="AQ481" s="263">
        <f t="shared" ref="AQ481:AQ482" si="4950">IFERROR($D481*AR481,0)</f>
        <v>0</v>
      </c>
      <c r="AR481" s="264">
        <v>0</v>
      </c>
      <c r="AS481" s="263">
        <f t="shared" ref="AS481:AS482" si="4951">IFERROR($D481*AT481,0)</f>
        <v>0</v>
      </c>
      <c r="AT481" s="264">
        <v>0</v>
      </c>
      <c r="AU481" s="263">
        <f t="shared" ref="AU481:AU482" si="4952">IFERROR($D481*AV481,0)</f>
        <v>0</v>
      </c>
      <c r="AV481" s="264">
        <v>0</v>
      </c>
      <c r="AW481" s="263">
        <f t="shared" ref="AW481:AW482" si="4953">IFERROR($D481*AX481,0)</f>
        <v>0</v>
      </c>
      <c r="AX481" s="264">
        <v>0</v>
      </c>
      <c r="AY481" s="263">
        <f t="shared" ref="AY481:AY482" si="4954">IFERROR($D481*AZ481,0)</f>
        <v>0</v>
      </c>
      <c r="AZ481" s="264">
        <v>0</v>
      </c>
      <c r="BA481" s="263">
        <f t="shared" ref="BA481:BA482" si="4955">IFERROR($D481*BB481,0)</f>
        <v>0</v>
      </c>
      <c r="BB481" s="264">
        <v>0</v>
      </c>
      <c r="BC481" s="263">
        <f t="shared" ref="BC481:BC482" si="4956">IFERROR($D481*BD481,0)</f>
        <v>0</v>
      </c>
      <c r="BD481" s="264">
        <v>0</v>
      </c>
      <c r="BE481" s="263">
        <f t="shared" ref="BE481:BE482" si="4957">IFERROR($D481*BF481,0)</f>
        <v>0</v>
      </c>
      <c r="BF481" s="264">
        <v>0</v>
      </c>
      <c r="BG481" s="263">
        <f t="shared" ref="BG481:BG482" si="4958">IFERROR($D481*BH481,0)</f>
        <v>0</v>
      </c>
      <c r="BH481" s="264">
        <v>0</v>
      </c>
      <c r="BI481" s="263">
        <f t="shared" ref="BI481:BI482" si="4959">IFERROR($D481*BJ481,0)</f>
        <v>0</v>
      </c>
      <c r="BJ481" s="264">
        <v>0</v>
      </c>
      <c r="BK481" s="263">
        <f t="shared" ref="BK481:BK482" si="4960">IFERROR($D481*BL481,0)</f>
        <v>0</v>
      </c>
      <c r="BL481" s="264">
        <v>0</v>
      </c>
      <c r="BM481" s="263">
        <f t="shared" ref="BM481:BM482" si="4961">IFERROR($D481*BN481,0)</f>
        <v>0</v>
      </c>
      <c r="BN481" s="264">
        <v>0</v>
      </c>
      <c r="BO481" s="263">
        <f t="shared" ref="BO481:BO482" si="4962">IFERROR($D481*BP481,0)</f>
        <v>0</v>
      </c>
      <c r="BP481" s="264">
        <v>0</v>
      </c>
      <c r="BQ481" s="476">
        <f t="shared" ref="BQ481:BQ482" si="4963">SUM(BN481,BL481,BJ481,BH481,BF481,BD481,BB481,AZ481,AX481,AV481,AT481,AR481,AP481,AN481,AL481,AJ481,AH481,AF481,AD481,AB481,Z481,X481,V481,T481,R481,P481,N481,L481,J481,H481,BP481)</f>
        <v>0</v>
      </c>
      <c r="BR481" s="295">
        <f t="shared" si="4737"/>
        <v>0</v>
      </c>
    </row>
    <row r="482" spans="2:70" ht="18" hidden="1" customHeight="1" outlineLevel="2" thickTop="1" thickBot="1">
      <c r="B482" s="208" t="s">
        <v>927</v>
      </c>
      <c r="C482" s="260" t="str">
        <f>IF(VLOOKUP(B482,'Orçamento Detalhado'!$A$11:$I$529,4,)="","",(VLOOKUP(B482,'Orçamento Detalhado'!$A$11:$I$529,4,)))</f>
        <v/>
      </c>
      <c r="D482" s="261" t="str">
        <f>IF(B482="","",VLOOKUP($B482,'Orçamento Detalhado'!$A$11:$J$529,10,))</f>
        <v/>
      </c>
      <c r="E482" s="262">
        <f t="shared" si="4886"/>
        <v>0</v>
      </c>
      <c r="F482" s="478">
        <v>478</v>
      </c>
      <c r="G482" s="263">
        <f t="shared" si="4932"/>
        <v>0</v>
      </c>
      <c r="H482" s="264"/>
      <c r="I482" s="263">
        <f t="shared" si="4933"/>
        <v>0</v>
      </c>
      <c r="J482" s="264"/>
      <c r="K482" s="263">
        <f t="shared" si="4934"/>
        <v>0</v>
      </c>
      <c r="L482" s="264">
        <v>0</v>
      </c>
      <c r="M482" s="263">
        <f t="shared" si="4935"/>
        <v>0</v>
      </c>
      <c r="N482" s="264">
        <v>0</v>
      </c>
      <c r="O482" s="263">
        <f t="shared" si="4936"/>
        <v>0</v>
      </c>
      <c r="P482" s="264">
        <v>0</v>
      </c>
      <c r="Q482" s="263">
        <f t="shared" si="4937"/>
        <v>0</v>
      </c>
      <c r="R482" s="264">
        <v>0</v>
      </c>
      <c r="S482" s="263">
        <f t="shared" si="4938"/>
        <v>0</v>
      </c>
      <c r="T482" s="264">
        <v>0</v>
      </c>
      <c r="U482" s="263">
        <f t="shared" si="4939"/>
        <v>0</v>
      </c>
      <c r="V482" s="264">
        <v>0</v>
      </c>
      <c r="W482" s="263">
        <f t="shared" si="4940"/>
        <v>0</v>
      </c>
      <c r="X482" s="264">
        <v>0</v>
      </c>
      <c r="Y482" s="263">
        <f t="shared" si="4941"/>
        <v>0</v>
      </c>
      <c r="Z482" s="264">
        <v>0</v>
      </c>
      <c r="AA482" s="263">
        <f t="shared" si="4942"/>
        <v>0</v>
      </c>
      <c r="AB482" s="264"/>
      <c r="AC482" s="263">
        <f t="shared" si="4943"/>
        <v>0</v>
      </c>
      <c r="AD482" s="264"/>
      <c r="AE482" s="263">
        <f t="shared" si="4944"/>
        <v>0</v>
      </c>
      <c r="AF482" s="264"/>
      <c r="AG482" s="263">
        <f t="shared" si="4945"/>
        <v>0</v>
      </c>
      <c r="AH482" s="264"/>
      <c r="AI482" s="263">
        <f t="shared" si="4946"/>
        <v>0</v>
      </c>
      <c r="AJ482" s="264">
        <v>0</v>
      </c>
      <c r="AK482" s="263">
        <f t="shared" si="4947"/>
        <v>0</v>
      </c>
      <c r="AL482" s="264">
        <v>0</v>
      </c>
      <c r="AM482" s="263">
        <f t="shared" si="4948"/>
        <v>0</v>
      </c>
      <c r="AN482" s="264">
        <v>0</v>
      </c>
      <c r="AO482" s="263">
        <f t="shared" si="4949"/>
        <v>0</v>
      </c>
      <c r="AP482" s="264">
        <v>0</v>
      </c>
      <c r="AQ482" s="263">
        <f t="shared" si="4950"/>
        <v>0</v>
      </c>
      <c r="AR482" s="264">
        <v>0</v>
      </c>
      <c r="AS482" s="263">
        <f t="shared" si="4951"/>
        <v>0</v>
      </c>
      <c r="AT482" s="264">
        <v>0</v>
      </c>
      <c r="AU482" s="263">
        <f t="shared" si="4952"/>
        <v>0</v>
      </c>
      <c r="AV482" s="264">
        <v>0</v>
      </c>
      <c r="AW482" s="263">
        <f t="shared" si="4953"/>
        <v>0</v>
      </c>
      <c r="AX482" s="264">
        <v>0</v>
      </c>
      <c r="AY482" s="263">
        <f t="shared" si="4954"/>
        <v>0</v>
      </c>
      <c r="AZ482" s="264">
        <v>0</v>
      </c>
      <c r="BA482" s="263">
        <f t="shared" si="4955"/>
        <v>0</v>
      </c>
      <c r="BB482" s="264">
        <v>0</v>
      </c>
      <c r="BC482" s="263">
        <f t="shared" si="4956"/>
        <v>0</v>
      </c>
      <c r="BD482" s="264">
        <v>0</v>
      </c>
      <c r="BE482" s="263">
        <f t="shared" si="4957"/>
        <v>0</v>
      </c>
      <c r="BF482" s="264">
        <v>0</v>
      </c>
      <c r="BG482" s="263">
        <f t="shared" si="4958"/>
        <v>0</v>
      </c>
      <c r="BH482" s="264">
        <v>0</v>
      </c>
      <c r="BI482" s="263">
        <f t="shared" si="4959"/>
        <v>0</v>
      </c>
      <c r="BJ482" s="264">
        <v>0</v>
      </c>
      <c r="BK482" s="263">
        <f t="shared" si="4960"/>
        <v>0</v>
      </c>
      <c r="BL482" s="264">
        <v>0</v>
      </c>
      <c r="BM482" s="263">
        <f t="shared" si="4961"/>
        <v>0</v>
      </c>
      <c r="BN482" s="264">
        <v>0</v>
      </c>
      <c r="BO482" s="263">
        <f t="shared" si="4962"/>
        <v>0</v>
      </c>
      <c r="BP482" s="264">
        <v>0</v>
      </c>
      <c r="BQ482" s="476">
        <f t="shared" si="4963"/>
        <v>0</v>
      </c>
      <c r="BR482" s="295">
        <f t="shared" si="4737"/>
        <v>0</v>
      </c>
    </row>
    <row r="483" spans="2:70" ht="18" hidden="1" customHeight="1" outlineLevel="2" thickTop="1" thickBot="1">
      <c r="B483" s="208" t="s">
        <v>928</v>
      </c>
      <c r="C483" s="260" t="str">
        <f>IF(VLOOKUP(B483,'Orçamento Detalhado'!$A$11:$I$529,4,)="","",(VLOOKUP(B483,'Orçamento Detalhado'!$A$11:$I$529,4,)))</f>
        <v/>
      </c>
      <c r="D483" s="261" t="str">
        <f>IF(B483="","",VLOOKUP($B483,'Orçamento Detalhado'!$A$11:$J$529,10,))</f>
        <v/>
      </c>
      <c r="E483" s="262">
        <f t="shared" si="4886"/>
        <v>0</v>
      </c>
      <c r="F483" s="478">
        <v>479</v>
      </c>
      <c r="G483" s="263">
        <f t="shared" si="4900"/>
        <v>0</v>
      </c>
      <c r="H483" s="264"/>
      <c r="I483" s="263">
        <f t="shared" si="4901"/>
        <v>0</v>
      </c>
      <c r="J483" s="264"/>
      <c r="K483" s="263">
        <f t="shared" si="4902"/>
        <v>0</v>
      </c>
      <c r="L483" s="264">
        <v>0</v>
      </c>
      <c r="M483" s="263">
        <f t="shared" si="4903"/>
        <v>0</v>
      </c>
      <c r="N483" s="264">
        <v>0</v>
      </c>
      <c r="O483" s="263">
        <f t="shared" si="4904"/>
        <v>0</v>
      </c>
      <c r="P483" s="264">
        <v>0</v>
      </c>
      <c r="Q483" s="263">
        <f t="shared" si="4905"/>
        <v>0</v>
      </c>
      <c r="R483" s="264">
        <v>0</v>
      </c>
      <c r="S483" s="263">
        <f t="shared" si="4906"/>
        <v>0</v>
      </c>
      <c r="T483" s="264">
        <v>0</v>
      </c>
      <c r="U483" s="263">
        <f t="shared" si="4907"/>
        <v>0</v>
      </c>
      <c r="V483" s="264">
        <v>0</v>
      </c>
      <c r="W483" s="263">
        <f t="shared" si="4908"/>
        <v>0</v>
      </c>
      <c r="X483" s="264">
        <v>0</v>
      </c>
      <c r="Y483" s="263">
        <f t="shared" si="4909"/>
        <v>0</v>
      </c>
      <c r="Z483" s="264">
        <v>0</v>
      </c>
      <c r="AA483" s="263">
        <f t="shared" si="4910"/>
        <v>0</v>
      </c>
      <c r="AB483" s="264"/>
      <c r="AC483" s="263">
        <f t="shared" si="4911"/>
        <v>0</v>
      </c>
      <c r="AD483" s="264"/>
      <c r="AE483" s="263">
        <f t="shared" si="4912"/>
        <v>0</v>
      </c>
      <c r="AF483" s="264"/>
      <c r="AG483" s="263">
        <f t="shared" si="4913"/>
        <v>0</v>
      </c>
      <c r="AH483" s="264"/>
      <c r="AI483" s="263">
        <f t="shared" si="4914"/>
        <v>0</v>
      </c>
      <c r="AJ483" s="264">
        <v>0</v>
      </c>
      <c r="AK483" s="263">
        <f t="shared" si="4915"/>
        <v>0</v>
      </c>
      <c r="AL483" s="264">
        <v>0</v>
      </c>
      <c r="AM483" s="263">
        <f t="shared" si="4916"/>
        <v>0</v>
      </c>
      <c r="AN483" s="264">
        <v>0</v>
      </c>
      <c r="AO483" s="263">
        <f t="shared" si="4917"/>
        <v>0</v>
      </c>
      <c r="AP483" s="264">
        <v>0</v>
      </c>
      <c r="AQ483" s="263">
        <f t="shared" si="4918"/>
        <v>0</v>
      </c>
      <c r="AR483" s="264">
        <v>0</v>
      </c>
      <c r="AS483" s="263">
        <f t="shared" si="4919"/>
        <v>0</v>
      </c>
      <c r="AT483" s="264">
        <v>0</v>
      </c>
      <c r="AU483" s="263">
        <f t="shared" si="4920"/>
        <v>0</v>
      </c>
      <c r="AV483" s="264">
        <v>0</v>
      </c>
      <c r="AW483" s="263">
        <f t="shared" si="4921"/>
        <v>0</v>
      </c>
      <c r="AX483" s="264">
        <v>0</v>
      </c>
      <c r="AY483" s="263">
        <f t="shared" si="4922"/>
        <v>0</v>
      </c>
      <c r="AZ483" s="264">
        <v>0</v>
      </c>
      <c r="BA483" s="263">
        <f t="shared" si="4923"/>
        <v>0</v>
      </c>
      <c r="BB483" s="264">
        <v>0</v>
      </c>
      <c r="BC483" s="263">
        <f t="shared" si="4924"/>
        <v>0</v>
      </c>
      <c r="BD483" s="264">
        <v>0</v>
      </c>
      <c r="BE483" s="263">
        <f t="shared" si="4925"/>
        <v>0</v>
      </c>
      <c r="BF483" s="264">
        <v>0</v>
      </c>
      <c r="BG483" s="263">
        <f t="shared" si="4926"/>
        <v>0</v>
      </c>
      <c r="BH483" s="264">
        <v>0</v>
      </c>
      <c r="BI483" s="263">
        <f t="shared" si="4927"/>
        <v>0</v>
      </c>
      <c r="BJ483" s="264">
        <v>0</v>
      </c>
      <c r="BK483" s="263">
        <f t="shared" si="4928"/>
        <v>0</v>
      </c>
      <c r="BL483" s="264">
        <v>0</v>
      </c>
      <c r="BM483" s="263">
        <f t="shared" si="4929"/>
        <v>0</v>
      </c>
      <c r="BN483" s="264">
        <v>0</v>
      </c>
      <c r="BO483" s="263">
        <f t="shared" si="4930"/>
        <v>0</v>
      </c>
      <c r="BP483" s="264">
        <v>0</v>
      </c>
      <c r="BQ483" s="476">
        <f t="shared" si="4931"/>
        <v>0</v>
      </c>
      <c r="BR483" s="295">
        <f t="shared" si="4737"/>
        <v>0</v>
      </c>
    </row>
    <row r="484" spans="2:70" ht="18" customHeight="1" collapsed="1" thickTop="1" thickBot="1">
      <c r="B484" s="219">
        <v>4</v>
      </c>
      <c r="C484" s="217" t="str">
        <f>IF(B484="","",VLOOKUP(B484,'Orçamento Detalhado'!$A$11:$I$529,4,))</f>
        <v>INFRA-ESTRUTURA EXTERNA (com BDI)</v>
      </c>
      <c r="D484" s="247">
        <f>SUM(D485:D496)</f>
        <v>0</v>
      </c>
      <c r="E484" s="248">
        <f t="shared" si="4886"/>
        <v>0</v>
      </c>
      <c r="F484" s="478">
        <v>480</v>
      </c>
      <c r="G484" s="247">
        <f>SUM(G485:G496)</f>
        <v>0</v>
      </c>
      <c r="H484" s="248">
        <f>IFERROR(G484/$D484,0)</f>
        <v>0</v>
      </c>
      <c r="I484" s="247">
        <f>SUM(I485:I496)</f>
        <v>0</v>
      </c>
      <c r="J484" s="248">
        <f t="shared" ref="J484" si="4964">IFERROR(I484/$D484,0)</f>
        <v>0</v>
      </c>
      <c r="K484" s="247">
        <f t="shared" ref="K484" si="4965">SUM(K485:K496)</f>
        <v>0</v>
      </c>
      <c r="L484" s="248">
        <f t="shared" ref="L484" si="4966">IFERROR(K484/$D484,0)</f>
        <v>0</v>
      </c>
      <c r="M484" s="247">
        <f t="shared" ref="M484" si="4967">SUM(M485:M496)</f>
        <v>0</v>
      </c>
      <c r="N484" s="248">
        <f t="shared" ref="N484" si="4968">IFERROR(M484/$D484,0)</f>
        <v>0</v>
      </c>
      <c r="O484" s="247">
        <f t="shared" ref="O484" si="4969">SUM(O485:O496)</f>
        <v>0</v>
      </c>
      <c r="P484" s="248">
        <f t="shared" ref="P484" si="4970">IFERROR(O484/$D484,0)</f>
        <v>0</v>
      </c>
      <c r="Q484" s="247">
        <f t="shared" ref="Q484" si="4971">SUM(Q485:Q496)</f>
        <v>0</v>
      </c>
      <c r="R484" s="248">
        <f t="shared" ref="R484" si="4972">IFERROR(Q484/$D484,0)</f>
        <v>0</v>
      </c>
      <c r="S484" s="247">
        <f t="shared" ref="S484" si="4973">SUM(S485:S496)</f>
        <v>0</v>
      </c>
      <c r="T484" s="248">
        <f t="shared" ref="T484" si="4974">IFERROR(S484/$D484,0)</f>
        <v>0</v>
      </c>
      <c r="U484" s="247">
        <f t="shared" ref="U484" si="4975">SUM(U485:U496)</f>
        <v>0</v>
      </c>
      <c r="V484" s="248">
        <f t="shared" ref="V484" si="4976">IFERROR(U484/$D484,0)</f>
        <v>0</v>
      </c>
      <c r="W484" s="247">
        <f t="shared" ref="W484" si="4977">SUM(W485:W496)</f>
        <v>0</v>
      </c>
      <c r="X484" s="248">
        <f t="shared" ref="X484" si="4978">IFERROR(W484/$D484,0)</f>
        <v>0</v>
      </c>
      <c r="Y484" s="247">
        <f t="shared" ref="Y484" si="4979">SUM(Y485:Y496)</f>
        <v>0</v>
      </c>
      <c r="Z484" s="248">
        <f t="shared" ref="Z484" si="4980">IFERROR(Y484/$D484,0)</f>
        <v>0</v>
      </c>
      <c r="AA484" s="247">
        <f t="shared" ref="AA484" si="4981">SUM(AA485:AA496)</f>
        <v>0</v>
      </c>
      <c r="AB484" s="248">
        <f t="shared" ref="AB484" si="4982">IFERROR(AA484/$D484,0)</f>
        <v>0</v>
      </c>
      <c r="AC484" s="247">
        <f t="shared" ref="AC484" si="4983">SUM(AC485:AC496)</f>
        <v>0</v>
      </c>
      <c r="AD484" s="248">
        <f t="shared" ref="AD484" si="4984">IFERROR(AC484/$D484,0)</f>
        <v>0</v>
      </c>
      <c r="AE484" s="247">
        <f t="shared" ref="AE484" si="4985">SUM(AE485:AE496)</f>
        <v>0</v>
      </c>
      <c r="AF484" s="248">
        <f t="shared" ref="AF484" si="4986">IFERROR(AE484/$D484,0)</f>
        <v>0</v>
      </c>
      <c r="AG484" s="247">
        <f t="shared" ref="AG484" si="4987">SUM(AG485:AG496)</f>
        <v>0</v>
      </c>
      <c r="AH484" s="248">
        <f t="shared" ref="AH484" si="4988">IFERROR(AG484/$D484,0)</f>
        <v>0</v>
      </c>
      <c r="AI484" s="247">
        <f t="shared" ref="AI484" si="4989">SUM(AI485:AI496)</f>
        <v>0</v>
      </c>
      <c r="AJ484" s="248">
        <f t="shared" ref="AJ484" si="4990">IFERROR(AI484/$D484,0)</f>
        <v>0</v>
      </c>
      <c r="AK484" s="247">
        <f t="shared" ref="AK484" si="4991">SUM(AK485:AK496)</f>
        <v>0</v>
      </c>
      <c r="AL484" s="248">
        <f t="shared" ref="AL484" si="4992">IFERROR(AK484/$D484,0)</f>
        <v>0</v>
      </c>
      <c r="AM484" s="247">
        <f t="shared" ref="AM484" si="4993">SUM(AM485:AM496)</f>
        <v>0</v>
      </c>
      <c r="AN484" s="248">
        <f t="shared" ref="AN484" si="4994">IFERROR(AM484/$D484,0)</f>
        <v>0</v>
      </c>
      <c r="AO484" s="247">
        <f t="shared" ref="AO484" si="4995">SUM(AO485:AO496)</f>
        <v>0</v>
      </c>
      <c r="AP484" s="248">
        <f t="shared" ref="AP484" si="4996">IFERROR(AO484/$D484,0)</f>
        <v>0</v>
      </c>
      <c r="AQ484" s="247">
        <f t="shared" ref="AQ484" si="4997">SUM(AQ485:AQ496)</f>
        <v>0</v>
      </c>
      <c r="AR484" s="248">
        <f t="shared" ref="AR484" si="4998">IFERROR(AQ484/$D484,0)</f>
        <v>0</v>
      </c>
      <c r="AS484" s="247">
        <f t="shared" ref="AS484" si="4999">SUM(AS485:AS496)</f>
        <v>0</v>
      </c>
      <c r="AT484" s="248">
        <f t="shared" ref="AT484" si="5000">IFERROR(AS484/$D484,0)</f>
        <v>0</v>
      </c>
      <c r="AU484" s="247">
        <f t="shared" ref="AU484" si="5001">SUM(AU485:AU496)</f>
        <v>0</v>
      </c>
      <c r="AV484" s="248">
        <f t="shared" ref="AV484" si="5002">IFERROR(AU484/$D484,0)</f>
        <v>0</v>
      </c>
      <c r="AW484" s="247">
        <f t="shared" ref="AW484" si="5003">SUM(AW485:AW496)</f>
        <v>0</v>
      </c>
      <c r="AX484" s="248">
        <f t="shared" ref="AX484" si="5004">IFERROR(AW484/$D484,0)</f>
        <v>0</v>
      </c>
      <c r="AY484" s="247">
        <f t="shared" ref="AY484" si="5005">SUM(AY485:AY496)</f>
        <v>0</v>
      </c>
      <c r="AZ484" s="248">
        <f t="shared" ref="AZ484" si="5006">IFERROR(AY484/$D484,0)</f>
        <v>0</v>
      </c>
      <c r="BA484" s="247">
        <f t="shared" ref="BA484" si="5007">SUM(BA485:BA496)</f>
        <v>0</v>
      </c>
      <c r="BB484" s="248">
        <f t="shared" ref="BB484" si="5008">IFERROR(BA484/$D484,0)</f>
        <v>0</v>
      </c>
      <c r="BC484" s="247">
        <f t="shared" ref="BC484" si="5009">SUM(BC485:BC496)</f>
        <v>0</v>
      </c>
      <c r="BD484" s="248">
        <f t="shared" ref="BD484" si="5010">IFERROR(BC484/$D484,0)</f>
        <v>0</v>
      </c>
      <c r="BE484" s="247">
        <f t="shared" ref="BE484" si="5011">SUM(BE485:BE496)</f>
        <v>0</v>
      </c>
      <c r="BF484" s="248">
        <f t="shared" ref="BF484" si="5012">IFERROR(BE484/$D484,0)</f>
        <v>0</v>
      </c>
      <c r="BG484" s="247">
        <f t="shared" ref="BG484" si="5013">SUM(BG485:BG496)</f>
        <v>0</v>
      </c>
      <c r="BH484" s="248">
        <f t="shared" ref="BH484" si="5014">IFERROR(BG484/$D484,0)</f>
        <v>0</v>
      </c>
      <c r="BI484" s="247">
        <f t="shared" ref="BI484" si="5015">SUM(BI485:BI496)</f>
        <v>0</v>
      </c>
      <c r="BJ484" s="248">
        <f t="shared" ref="BJ484" si="5016">IFERROR(BI484/$D484,0)</f>
        <v>0</v>
      </c>
      <c r="BK484" s="247">
        <f t="shared" ref="BK484" si="5017">SUM(BK485:BK496)</f>
        <v>0</v>
      </c>
      <c r="BL484" s="248">
        <f t="shared" ref="BL484" si="5018">IFERROR(BK484/$D484,0)</f>
        <v>0</v>
      </c>
      <c r="BM484" s="247">
        <f t="shared" ref="BM484" si="5019">SUM(BM485:BM496)</f>
        <v>0</v>
      </c>
      <c r="BN484" s="248">
        <f t="shared" ref="BN484" si="5020">IFERROR(BM484/$D484,0)</f>
        <v>0</v>
      </c>
      <c r="BO484" s="247">
        <f>SUM(BO485:BO496)</f>
        <v>0</v>
      </c>
      <c r="BP484" s="248">
        <f t="shared" ref="BP484" si="5021">IFERROR(BO484/$D484,0)</f>
        <v>0</v>
      </c>
      <c r="BQ484" s="476">
        <f t="shared" ref="BQ484:BQ497" si="5022">SUM(BN484,BL484,BJ484,BH484,BF484,BD484,BB484,AZ484,AX484,AV484,AT484,AR484,AP484,AN484,AL484,AJ484,AH484,AF484,AD484,AB484,Z484,X484,V484,T484,R484,P484,N484,L484,J484,H484,BP484)</f>
        <v>0</v>
      </c>
      <c r="BR484" s="295">
        <f t="shared" si="4737"/>
        <v>0</v>
      </c>
    </row>
    <row r="485" spans="2:70" ht="18" hidden="1" customHeight="1" outlineLevel="2" thickTop="1" thickBot="1">
      <c r="B485" s="208" t="s">
        <v>929</v>
      </c>
      <c r="C485" s="260" t="str">
        <f>IF(VLOOKUP(B485,'Orçamento Detalhado'!$A$11:$I$529,4,)="","",(VLOOKUP(B485,'Orçamento Detalhado'!$A$11:$I$529,4,)))</f>
        <v>Rede Água Potável</v>
      </c>
      <c r="D485" s="261" t="str">
        <f>IF(B485="","",VLOOKUP($B485,'Orçamento Detalhado'!$A$11:$J$529,10,))</f>
        <v/>
      </c>
      <c r="E485" s="262">
        <f t="shared" si="4886"/>
        <v>0</v>
      </c>
      <c r="F485" s="478">
        <v>481</v>
      </c>
      <c r="G485" s="263">
        <f t="shared" ref="G485:G492" si="5023">IFERROR($D485*H485,0)</f>
        <v>0</v>
      </c>
      <c r="H485" s="264"/>
      <c r="I485" s="263">
        <f t="shared" ref="I485:I492" si="5024">IFERROR($D485*J485,0)</f>
        <v>0</v>
      </c>
      <c r="J485" s="264"/>
      <c r="K485" s="263">
        <f t="shared" ref="K485:K492" si="5025">IFERROR($D485*L485,0)</f>
        <v>0</v>
      </c>
      <c r="L485" s="264">
        <v>0</v>
      </c>
      <c r="M485" s="263">
        <f t="shared" ref="M485:M492" si="5026">IFERROR($D485*N485,0)</f>
        <v>0</v>
      </c>
      <c r="N485" s="264">
        <v>0</v>
      </c>
      <c r="O485" s="263">
        <f t="shared" ref="O485:O492" si="5027">IFERROR($D485*P485,0)</f>
        <v>0</v>
      </c>
      <c r="P485" s="264">
        <v>0</v>
      </c>
      <c r="Q485" s="263">
        <f t="shared" ref="Q485:Q492" si="5028">IFERROR($D485*R485,0)</f>
        <v>0</v>
      </c>
      <c r="R485" s="264">
        <v>0</v>
      </c>
      <c r="S485" s="263">
        <f t="shared" ref="S485:S492" si="5029">IFERROR($D485*T485,0)</f>
        <v>0</v>
      </c>
      <c r="T485" s="264">
        <v>0</v>
      </c>
      <c r="U485" s="263">
        <f t="shared" ref="U485:U492" si="5030">IFERROR($D485*V485,0)</f>
        <v>0</v>
      </c>
      <c r="V485" s="264">
        <v>0</v>
      </c>
      <c r="W485" s="263">
        <f t="shared" ref="W485:W492" si="5031">IFERROR($D485*X485,0)</f>
        <v>0</v>
      </c>
      <c r="X485" s="264">
        <v>0</v>
      </c>
      <c r="Y485" s="263">
        <f t="shared" ref="Y485:Y492" si="5032">IFERROR($D485*Z485,0)</f>
        <v>0</v>
      </c>
      <c r="Z485" s="264">
        <v>0</v>
      </c>
      <c r="AA485" s="263">
        <f t="shared" ref="AA485:AA492" si="5033">IFERROR($D485*AB485,0)</f>
        <v>0</v>
      </c>
      <c r="AB485" s="264"/>
      <c r="AC485" s="263">
        <f t="shared" ref="AC485:AC492" si="5034">IFERROR($D485*AD485,0)</f>
        <v>0</v>
      </c>
      <c r="AD485" s="264"/>
      <c r="AE485" s="263">
        <f t="shared" ref="AE485:AE492" si="5035">IFERROR($D485*AF485,0)</f>
        <v>0</v>
      </c>
      <c r="AF485" s="264"/>
      <c r="AG485" s="263">
        <f t="shared" ref="AG485:AG492" si="5036">IFERROR($D485*AH485,0)</f>
        <v>0</v>
      </c>
      <c r="AH485" s="264"/>
      <c r="AI485" s="263">
        <f t="shared" ref="AI485:AI492" si="5037">IFERROR($D485*AJ485,0)</f>
        <v>0</v>
      </c>
      <c r="AJ485" s="264">
        <v>0</v>
      </c>
      <c r="AK485" s="263">
        <f t="shared" ref="AK485:AK492" si="5038">IFERROR($D485*AL485,0)</f>
        <v>0</v>
      </c>
      <c r="AL485" s="264">
        <v>0</v>
      </c>
      <c r="AM485" s="263">
        <f t="shared" ref="AM485:AM492" si="5039">IFERROR($D485*AN485,0)</f>
        <v>0</v>
      </c>
      <c r="AN485" s="264">
        <v>0</v>
      </c>
      <c r="AO485" s="263">
        <f t="shared" ref="AO485:AO492" si="5040">IFERROR($D485*AP485,0)</f>
        <v>0</v>
      </c>
      <c r="AP485" s="264">
        <v>0</v>
      </c>
      <c r="AQ485" s="263">
        <f t="shared" ref="AQ485:AQ492" si="5041">IFERROR($D485*AR485,0)</f>
        <v>0</v>
      </c>
      <c r="AR485" s="264">
        <v>0</v>
      </c>
      <c r="AS485" s="263">
        <f t="shared" ref="AS485:AS492" si="5042">IFERROR($D485*AT485,0)</f>
        <v>0</v>
      </c>
      <c r="AT485" s="264">
        <v>0</v>
      </c>
      <c r="AU485" s="263">
        <f t="shared" ref="AU485:AU492" si="5043">IFERROR($D485*AV485,0)</f>
        <v>0</v>
      </c>
      <c r="AV485" s="264">
        <v>0</v>
      </c>
      <c r="AW485" s="263">
        <f t="shared" ref="AW485:AW492" si="5044">IFERROR($D485*AX485,0)</f>
        <v>0</v>
      </c>
      <c r="AX485" s="264">
        <v>0</v>
      </c>
      <c r="AY485" s="263">
        <f t="shared" ref="AY485:AY492" si="5045">IFERROR($D485*AZ485,0)</f>
        <v>0</v>
      </c>
      <c r="AZ485" s="264">
        <v>0</v>
      </c>
      <c r="BA485" s="263">
        <f t="shared" ref="BA485:BA492" si="5046">IFERROR($D485*BB485,0)</f>
        <v>0</v>
      </c>
      <c r="BB485" s="264">
        <v>0</v>
      </c>
      <c r="BC485" s="263">
        <f t="shared" ref="BC485:BC492" si="5047">IFERROR($D485*BD485,0)</f>
        <v>0</v>
      </c>
      <c r="BD485" s="264">
        <v>0</v>
      </c>
      <c r="BE485" s="263">
        <f t="shared" ref="BE485:BE492" si="5048">IFERROR($D485*BF485,0)</f>
        <v>0</v>
      </c>
      <c r="BF485" s="264">
        <v>0</v>
      </c>
      <c r="BG485" s="263">
        <f t="shared" ref="BG485:BG492" si="5049">IFERROR($D485*BH485,0)</f>
        <v>0</v>
      </c>
      <c r="BH485" s="264">
        <v>0</v>
      </c>
      <c r="BI485" s="263">
        <f t="shared" ref="BI485:BI492" si="5050">IFERROR($D485*BJ485,0)</f>
        <v>0</v>
      </c>
      <c r="BJ485" s="264">
        <v>0</v>
      </c>
      <c r="BK485" s="263">
        <f t="shared" ref="BK485:BK492" si="5051">IFERROR($D485*BL485,0)</f>
        <v>0</v>
      </c>
      <c r="BL485" s="264">
        <v>0</v>
      </c>
      <c r="BM485" s="263">
        <f t="shared" ref="BM485:BM492" si="5052">IFERROR($D485*BN485,0)</f>
        <v>0</v>
      </c>
      <c r="BN485" s="264">
        <v>0</v>
      </c>
      <c r="BO485" s="263">
        <f t="shared" ref="BO485:BO492" si="5053">IFERROR($D485*BP485,0)</f>
        <v>0</v>
      </c>
      <c r="BP485" s="264">
        <v>0</v>
      </c>
      <c r="BQ485" s="476">
        <f t="shared" si="5022"/>
        <v>0</v>
      </c>
      <c r="BR485" s="295">
        <f t="shared" si="4737"/>
        <v>0</v>
      </c>
    </row>
    <row r="486" spans="2:70" ht="18" hidden="1" customHeight="1" outlineLevel="2" thickTop="1" thickBot="1">
      <c r="B486" s="208" t="s">
        <v>931</v>
      </c>
      <c r="C486" s="260" t="str">
        <f>IF(VLOOKUP(B486,'Orçamento Detalhado'!$A$11:$I$529,4,)="","",(VLOOKUP(B486,'Orçamento Detalhado'!$A$11:$I$529,4,)))</f>
        <v>Esgoto</v>
      </c>
      <c r="D486" s="261" t="str">
        <f>IF(B486="","",VLOOKUP($B486,'Orçamento Detalhado'!$A$11:$J$529,10,))</f>
        <v/>
      </c>
      <c r="E486" s="262">
        <f t="shared" si="4886"/>
        <v>0</v>
      </c>
      <c r="F486" s="478">
        <v>482</v>
      </c>
      <c r="G486" s="263">
        <f t="shared" si="5023"/>
        <v>0</v>
      </c>
      <c r="H486" s="264"/>
      <c r="I486" s="263">
        <f t="shared" si="5024"/>
        <v>0</v>
      </c>
      <c r="J486" s="264"/>
      <c r="K486" s="263">
        <f t="shared" si="5025"/>
        <v>0</v>
      </c>
      <c r="L486" s="264">
        <v>0</v>
      </c>
      <c r="M486" s="263">
        <f t="shared" si="5026"/>
        <v>0</v>
      </c>
      <c r="N486" s="264">
        <v>0</v>
      </c>
      <c r="O486" s="263">
        <f t="shared" si="5027"/>
        <v>0</v>
      </c>
      <c r="P486" s="264">
        <v>0</v>
      </c>
      <c r="Q486" s="263">
        <f t="shared" si="5028"/>
        <v>0</v>
      </c>
      <c r="R486" s="264">
        <v>0</v>
      </c>
      <c r="S486" s="263">
        <f t="shared" si="5029"/>
        <v>0</v>
      </c>
      <c r="T486" s="264">
        <v>0</v>
      </c>
      <c r="U486" s="263">
        <f t="shared" si="5030"/>
        <v>0</v>
      </c>
      <c r="V486" s="264">
        <v>0</v>
      </c>
      <c r="W486" s="263">
        <f t="shared" si="5031"/>
        <v>0</v>
      </c>
      <c r="X486" s="264">
        <v>0</v>
      </c>
      <c r="Y486" s="263">
        <f t="shared" si="5032"/>
        <v>0</v>
      </c>
      <c r="Z486" s="264">
        <v>0</v>
      </c>
      <c r="AA486" s="263">
        <f t="shared" si="5033"/>
        <v>0</v>
      </c>
      <c r="AB486" s="264"/>
      <c r="AC486" s="263">
        <f t="shared" si="5034"/>
        <v>0</v>
      </c>
      <c r="AD486" s="264"/>
      <c r="AE486" s="263">
        <f t="shared" si="5035"/>
        <v>0</v>
      </c>
      <c r="AF486" s="264"/>
      <c r="AG486" s="263">
        <f t="shared" si="5036"/>
        <v>0</v>
      </c>
      <c r="AH486" s="264"/>
      <c r="AI486" s="263">
        <f t="shared" si="5037"/>
        <v>0</v>
      </c>
      <c r="AJ486" s="264">
        <v>0</v>
      </c>
      <c r="AK486" s="263">
        <f t="shared" si="5038"/>
        <v>0</v>
      </c>
      <c r="AL486" s="264">
        <v>0</v>
      </c>
      <c r="AM486" s="263">
        <f t="shared" si="5039"/>
        <v>0</v>
      </c>
      <c r="AN486" s="264">
        <v>0</v>
      </c>
      <c r="AO486" s="263">
        <f t="shared" si="5040"/>
        <v>0</v>
      </c>
      <c r="AP486" s="264">
        <v>0</v>
      </c>
      <c r="AQ486" s="263">
        <f t="shared" si="5041"/>
        <v>0</v>
      </c>
      <c r="AR486" s="264">
        <v>0</v>
      </c>
      <c r="AS486" s="263">
        <f t="shared" si="5042"/>
        <v>0</v>
      </c>
      <c r="AT486" s="264">
        <v>0</v>
      </c>
      <c r="AU486" s="263">
        <f t="shared" si="5043"/>
        <v>0</v>
      </c>
      <c r="AV486" s="264">
        <v>0</v>
      </c>
      <c r="AW486" s="263">
        <f t="shared" si="5044"/>
        <v>0</v>
      </c>
      <c r="AX486" s="264">
        <v>0</v>
      </c>
      <c r="AY486" s="263">
        <f t="shared" si="5045"/>
        <v>0</v>
      </c>
      <c r="AZ486" s="264">
        <v>0</v>
      </c>
      <c r="BA486" s="263">
        <f t="shared" si="5046"/>
        <v>0</v>
      </c>
      <c r="BB486" s="264">
        <v>0</v>
      </c>
      <c r="BC486" s="263">
        <f t="shared" si="5047"/>
        <v>0</v>
      </c>
      <c r="BD486" s="264">
        <v>0</v>
      </c>
      <c r="BE486" s="263">
        <f t="shared" si="5048"/>
        <v>0</v>
      </c>
      <c r="BF486" s="264">
        <v>0</v>
      </c>
      <c r="BG486" s="263">
        <f t="shared" si="5049"/>
        <v>0</v>
      </c>
      <c r="BH486" s="264">
        <v>0</v>
      </c>
      <c r="BI486" s="263">
        <f t="shared" si="5050"/>
        <v>0</v>
      </c>
      <c r="BJ486" s="264">
        <v>0</v>
      </c>
      <c r="BK486" s="263">
        <f t="shared" si="5051"/>
        <v>0</v>
      </c>
      <c r="BL486" s="264">
        <v>0</v>
      </c>
      <c r="BM486" s="263">
        <f t="shared" si="5052"/>
        <v>0</v>
      </c>
      <c r="BN486" s="264">
        <v>0</v>
      </c>
      <c r="BO486" s="263">
        <f t="shared" si="5053"/>
        <v>0</v>
      </c>
      <c r="BP486" s="264">
        <v>0</v>
      </c>
      <c r="BQ486" s="476">
        <f t="shared" si="5022"/>
        <v>0</v>
      </c>
      <c r="BR486" s="295">
        <f t="shared" si="4737"/>
        <v>0</v>
      </c>
    </row>
    <row r="487" spans="2:70" ht="18" hidden="1" customHeight="1" outlineLevel="2" thickTop="1" thickBot="1">
      <c r="B487" s="208" t="s">
        <v>933</v>
      </c>
      <c r="C487" s="260" t="str">
        <f>IF(VLOOKUP(B487,'Orçamento Detalhado'!$A$11:$I$529,4,)="","",(VLOOKUP(B487,'Orçamento Detalhado'!$A$11:$I$529,4,)))</f>
        <v>Drenagem</v>
      </c>
      <c r="D487" s="261" t="str">
        <f>IF(B487="","",VLOOKUP($B487,'Orçamento Detalhado'!$A$11:$J$529,10,))</f>
        <v/>
      </c>
      <c r="E487" s="262">
        <f t="shared" si="4886"/>
        <v>0</v>
      </c>
      <c r="F487" s="478">
        <v>483</v>
      </c>
      <c r="G487" s="263">
        <f t="shared" si="5023"/>
        <v>0</v>
      </c>
      <c r="H487" s="264"/>
      <c r="I487" s="263">
        <f t="shared" si="5024"/>
        <v>0</v>
      </c>
      <c r="J487" s="264"/>
      <c r="K487" s="263">
        <f t="shared" si="5025"/>
        <v>0</v>
      </c>
      <c r="L487" s="264">
        <v>0</v>
      </c>
      <c r="M487" s="263">
        <f t="shared" si="5026"/>
        <v>0</v>
      </c>
      <c r="N487" s="264">
        <v>0</v>
      </c>
      <c r="O487" s="263">
        <f t="shared" si="5027"/>
        <v>0</v>
      </c>
      <c r="P487" s="264">
        <v>0</v>
      </c>
      <c r="Q487" s="263">
        <f t="shared" si="5028"/>
        <v>0</v>
      </c>
      <c r="R487" s="264">
        <v>0</v>
      </c>
      <c r="S487" s="263">
        <f t="shared" si="5029"/>
        <v>0</v>
      </c>
      <c r="T487" s="264">
        <v>0</v>
      </c>
      <c r="U487" s="263">
        <f t="shared" si="5030"/>
        <v>0</v>
      </c>
      <c r="V487" s="264">
        <v>0</v>
      </c>
      <c r="W487" s="263">
        <f t="shared" si="5031"/>
        <v>0</v>
      </c>
      <c r="X487" s="264">
        <v>0</v>
      </c>
      <c r="Y487" s="263">
        <f t="shared" si="5032"/>
        <v>0</v>
      </c>
      <c r="Z487" s="264">
        <v>0</v>
      </c>
      <c r="AA487" s="263">
        <f t="shared" si="5033"/>
        <v>0</v>
      </c>
      <c r="AB487" s="264"/>
      <c r="AC487" s="263">
        <f t="shared" si="5034"/>
        <v>0</v>
      </c>
      <c r="AD487" s="264"/>
      <c r="AE487" s="263">
        <f t="shared" si="5035"/>
        <v>0</v>
      </c>
      <c r="AF487" s="264"/>
      <c r="AG487" s="263">
        <f t="shared" si="5036"/>
        <v>0</v>
      </c>
      <c r="AH487" s="264"/>
      <c r="AI487" s="263">
        <f t="shared" si="5037"/>
        <v>0</v>
      </c>
      <c r="AJ487" s="264">
        <v>0</v>
      </c>
      <c r="AK487" s="263">
        <f t="shared" si="5038"/>
        <v>0</v>
      </c>
      <c r="AL487" s="264">
        <v>0</v>
      </c>
      <c r="AM487" s="263">
        <f t="shared" si="5039"/>
        <v>0</v>
      </c>
      <c r="AN487" s="264">
        <v>0</v>
      </c>
      <c r="AO487" s="263">
        <f t="shared" si="5040"/>
        <v>0</v>
      </c>
      <c r="AP487" s="264">
        <v>0</v>
      </c>
      <c r="AQ487" s="263">
        <f t="shared" si="5041"/>
        <v>0</v>
      </c>
      <c r="AR487" s="264">
        <v>0</v>
      </c>
      <c r="AS487" s="263">
        <f t="shared" si="5042"/>
        <v>0</v>
      </c>
      <c r="AT487" s="264">
        <v>0</v>
      </c>
      <c r="AU487" s="263">
        <f t="shared" si="5043"/>
        <v>0</v>
      </c>
      <c r="AV487" s="264">
        <v>0</v>
      </c>
      <c r="AW487" s="263">
        <f t="shared" si="5044"/>
        <v>0</v>
      </c>
      <c r="AX487" s="264">
        <v>0</v>
      </c>
      <c r="AY487" s="263">
        <f t="shared" si="5045"/>
        <v>0</v>
      </c>
      <c r="AZ487" s="264">
        <v>0</v>
      </c>
      <c r="BA487" s="263">
        <f t="shared" si="5046"/>
        <v>0</v>
      </c>
      <c r="BB487" s="264">
        <v>0</v>
      </c>
      <c r="BC487" s="263">
        <f t="shared" si="5047"/>
        <v>0</v>
      </c>
      <c r="BD487" s="264">
        <v>0</v>
      </c>
      <c r="BE487" s="263">
        <f t="shared" si="5048"/>
        <v>0</v>
      </c>
      <c r="BF487" s="264">
        <v>0</v>
      </c>
      <c r="BG487" s="263">
        <f t="shared" si="5049"/>
        <v>0</v>
      </c>
      <c r="BH487" s="264">
        <v>0</v>
      </c>
      <c r="BI487" s="263">
        <f t="shared" si="5050"/>
        <v>0</v>
      </c>
      <c r="BJ487" s="264">
        <v>0</v>
      </c>
      <c r="BK487" s="263">
        <f t="shared" si="5051"/>
        <v>0</v>
      </c>
      <c r="BL487" s="264">
        <v>0</v>
      </c>
      <c r="BM487" s="263">
        <f t="shared" si="5052"/>
        <v>0</v>
      </c>
      <c r="BN487" s="264">
        <v>0</v>
      </c>
      <c r="BO487" s="263">
        <f t="shared" si="5053"/>
        <v>0</v>
      </c>
      <c r="BP487" s="264">
        <v>0</v>
      </c>
      <c r="BQ487" s="476">
        <f t="shared" si="5022"/>
        <v>0</v>
      </c>
      <c r="BR487" s="295">
        <f t="shared" si="4737"/>
        <v>0</v>
      </c>
    </row>
    <row r="488" spans="2:70" ht="18" hidden="1" customHeight="1" outlineLevel="2" thickTop="1" thickBot="1">
      <c r="B488" s="208" t="s">
        <v>935</v>
      </c>
      <c r="C488" s="260" t="str">
        <f>IF(VLOOKUP(B488,'Orçamento Detalhado'!$A$11:$I$529,4,)="","",(VLOOKUP(B488,'Orçamento Detalhado'!$A$11:$I$529,4,)))</f>
        <v>Calçada</v>
      </c>
      <c r="D488" s="261" t="str">
        <f>IF(B488="","",VLOOKUP($B488,'Orçamento Detalhado'!$A$11:$J$529,10,))</f>
        <v/>
      </c>
      <c r="E488" s="262">
        <f t="shared" si="4886"/>
        <v>0</v>
      </c>
      <c r="F488" s="478">
        <v>484</v>
      </c>
      <c r="G488" s="263">
        <f t="shared" si="5023"/>
        <v>0</v>
      </c>
      <c r="H488" s="264"/>
      <c r="I488" s="263">
        <f t="shared" si="5024"/>
        <v>0</v>
      </c>
      <c r="J488" s="264"/>
      <c r="K488" s="263">
        <f t="shared" si="5025"/>
        <v>0</v>
      </c>
      <c r="L488" s="264">
        <v>0</v>
      </c>
      <c r="M488" s="263">
        <f t="shared" si="5026"/>
        <v>0</v>
      </c>
      <c r="N488" s="264">
        <v>0</v>
      </c>
      <c r="O488" s="263">
        <f t="shared" si="5027"/>
        <v>0</v>
      </c>
      <c r="P488" s="264">
        <v>0</v>
      </c>
      <c r="Q488" s="263">
        <f t="shared" si="5028"/>
        <v>0</v>
      </c>
      <c r="R488" s="264">
        <v>0</v>
      </c>
      <c r="S488" s="263">
        <f t="shared" si="5029"/>
        <v>0</v>
      </c>
      <c r="T488" s="264">
        <v>0</v>
      </c>
      <c r="U488" s="263">
        <f t="shared" si="5030"/>
        <v>0</v>
      </c>
      <c r="V488" s="264">
        <v>0</v>
      </c>
      <c r="W488" s="263">
        <f t="shared" si="5031"/>
        <v>0</v>
      </c>
      <c r="X488" s="264">
        <v>0</v>
      </c>
      <c r="Y488" s="263">
        <f t="shared" si="5032"/>
        <v>0</v>
      </c>
      <c r="Z488" s="264">
        <v>0</v>
      </c>
      <c r="AA488" s="263">
        <f t="shared" si="5033"/>
        <v>0</v>
      </c>
      <c r="AB488" s="264"/>
      <c r="AC488" s="263">
        <f t="shared" si="5034"/>
        <v>0</v>
      </c>
      <c r="AD488" s="264"/>
      <c r="AE488" s="263">
        <f t="shared" si="5035"/>
        <v>0</v>
      </c>
      <c r="AF488" s="264"/>
      <c r="AG488" s="263">
        <f t="shared" si="5036"/>
        <v>0</v>
      </c>
      <c r="AH488" s="264"/>
      <c r="AI488" s="263">
        <f t="shared" si="5037"/>
        <v>0</v>
      </c>
      <c r="AJ488" s="264">
        <v>0</v>
      </c>
      <c r="AK488" s="263">
        <f t="shared" si="5038"/>
        <v>0</v>
      </c>
      <c r="AL488" s="264">
        <v>0</v>
      </c>
      <c r="AM488" s="263">
        <f t="shared" si="5039"/>
        <v>0</v>
      </c>
      <c r="AN488" s="264">
        <v>0</v>
      </c>
      <c r="AO488" s="263">
        <f t="shared" si="5040"/>
        <v>0</v>
      </c>
      <c r="AP488" s="264">
        <v>0</v>
      </c>
      <c r="AQ488" s="263">
        <f t="shared" si="5041"/>
        <v>0</v>
      </c>
      <c r="AR488" s="264">
        <v>0</v>
      </c>
      <c r="AS488" s="263">
        <f t="shared" si="5042"/>
        <v>0</v>
      </c>
      <c r="AT488" s="264">
        <v>0</v>
      </c>
      <c r="AU488" s="263">
        <f t="shared" si="5043"/>
        <v>0</v>
      </c>
      <c r="AV488" s="264">
        <v>0</v>
      </c>
      <c r="AW488" s="263">
        <f t="shared" si="5044"/>
        <v>0</v>
      </c>
      <c r="AX488" s="264">
        <v>0</v>
      </c>
      <c r="AY488" s="263">
        <f t="shared" si="5045"/>
        <v>0</v>
      </c>
      <c r="AZ488" s="264">
        <v>0</v>
      </c>
      <c r="BA488" s="263">
        <f t="shared" si="5046"/>
        <v>0</v>
      </c>
      <c r="BB488" s="264">
        <v>0</v>
      </c>
      <c r="BC488" s="263">
        <f t="shared" si="5047"/>
        <v>0</v>
      </c>
      <c r="BD488" s="264">
        <v>0</v>
      </c>
      <c r="BE488" s="263">
        <f t="shared" si="5048"/>
        <v>0</v>
      </c>
      <c r="BF488" s="264">
        <v>0</v>
      </c>
      <c r="BG488" s="263">
        <f t="shared" si="5049"/>
        <v>0</v>
      </c>
      <c r="BH488" s="264">
        <v>0</v>
      </c>
      <c r="BI488" s="263">
        <f t="shared" si="5050"/>
        <v>0</v>
      </c>
      <c r="BJ488" s="264">
        <v>0</v>
      </c>
      <c r="BK488" s="263">
        <f t="shared" si="5051"/>
        <v>0</v>
      </c>
      <c r="BL488" s="264">
        <v>0</v>
      </c>
      <c r="BM488" s="263">
        <f t="shared" si="5052"/>
        <v>0</v>
      </c>
      <c r="BN488" s="264">
        <v>0</v>
      </c>
      <c r="BO488" s="263">
        <f t="shared" si="5053"/>
        <v>0</v>
      </c>
      <c r="BP488" s="264">
        <v>0</v>
      </c>
      <c r="BQ488" s="476">
        <f t="shared" si="5022"/>
        <v>0</v>
      </c>
      <c r="BR488" s="295">
        <f t="shared" si="4737"/>
        <v>0</v>
      </c>
    </row>
    <row r="489" spans="2:70" ht="18" hidden="1" customHeight="1" outlineLevel="2" thickTop="1" thickBot="1">
      <c r="B489" s="208" t="s">
        <v>937</v>
      </c>
      <c r="C489" s="260" t="str">
        <f>IF(VLOOKUP(B489,'Orçamento Detalhado'!$A$11:$I$529,4,)="","",(VLOOKUP(B489,'Orçamento Detalhado'!$A$11:$I$529,4,)))</f>
        <v>Rede de Energia Elétrica</v>
      </c>
      <c r="D489" s="261" t="str">
        <f>IF(B489="","",VLOOKUP($B489,'Orçamento Detalhado'!$A$11:$J$529,10,))</f>
        <v/>
      </c>
      <c r="E489" s="262">
        <f t="shared" si="4886"/>
        <v>0</v>
      </c>
      <c r="F489" s="478">
        <v>485</v>
      </c>
      <c r="G489" s="263">
        <f t="shared" si="5023"/>
        <v>0</v>
      </c>
      <c r="H489" s="264"/>
      <c r="I489" s="263">
        <f t="shared" si="5024"/>
        <v>0</v>
      </c>
      <c r="J489" s="264"/>
      <c r="K489" s="263">
        <f t="shared" si="5025"/>
        <v>0</v>
      </c>
      <c r="L489" s="264">
        <v>0</v>
      </c>
      <c r="M489" s="263">
        <f t="shared" si="5026"/>
        <v>0</v>
      </c>
      <c r="N489" s="264">
        <v>0</v>
      </c>
      <c r="O489" s="263">
        <f t="shared" si="5027"/>
        <v>0</v>
      </c>
      <c r="P489" s="264">
        <v>0</v>
      </c>
      <c r="Q489" s="263">
        <f t="shared" si="5028"/>
        <v>0</v>
      </c>
      <c r="R489" s="264">
        <v>0</v>
      </c>
      <c r="S489" s="263">
        <f t="shared" si="5029"/>
        <v>0</v>
      </c>
      <c r="T489" s="264">
        <v>0</v>
      </c>
      <c r="U489" s="263">
        <f t="shared" si="5030"/>
        <v>0</v>
      </c>
      <c r="V489" s="264">
        <v>0</v>
      </c>
      <c r="W489" s="263">
        <f t="shared" si="5031"/>
        <v>0</v>
      </c>
      <c r="X489" s="264">
        <v>0</v>
      </c>
      <c r="Y489" s="263">
        <f t="shared" si="5032"/>
        <v>0</v>
      </c>
      <c r="Z489" s="264">
        <v>0</v>
      </c>
      <c r="AA489" s="263">
        <f t="shared" si="5033"/>
        <v>0</v>
      </c>
      <c r="AB489" s="264"/>
      <c r="AC489" s="263">
        <f t="shared" si="5034"/>
        <v>0</v>
      </c>
      <c r="AD489" s="264"/>
      <c r="AE489" s="263">
        <f t="shared" si="5035"/>
        <v>0</v>
      </c>
      <c r="AF489" s="264"/>
      <c r="AG489" s="263">
        <f t="shared" si="5036"/>
        <v>0</v>
      </c>
      <c r="AH489" s="264"/>
      <c r="AI489" s="263">
        <f t="shared" si="5037"/>
        <v>0</v>
      </c>
      <c r="AJ489" s="264">
        <v>0</v>
      </c>
      <c r="AK489" s="263">
        <f t="shared" si="5038"/>
        <v>0</v>
      </c>
      <c r="AL489" s="264">
        <v>0</v>
      </c>
      <c r="AM489" s="263">
        <f t="shared" si="5039"/>
        <v>0</v>
      </c>
      <c r="AN489" s="264">
        <v>0</v>
      </c>
      <c r="AO489" s="263">
        <f t="shared" si="5040"/>
        <v>0</v>
      </c>
      <c r="AP489" s="264">
        <v>0</v>
      </c>
      <c r="AQ489" s="263">
        <f t="shared" si="5041"/>
        <v>0</v>
      </c>
      <c r="AR489" s="264">
        <v>0</v>
      </c>
      <c r="AS489" s="263">
        <f t="shared" si="5042"/>
        <v>0</v>
      </c>
      <c r="AT489" s="264">
        <v>0</v>
      </c>
      <c r="AU489" s="263">
        <f t="shared" si="5043"/>
        <v>0</v>
      </c>
      <c r="AV489" s="264">
        <v>0</v>
      </c>
      <c r="AW489" s="263">
        <f t="shared" si="5044"/>
        <v>0</v>
      </c>
      <c r="AX489" s="264">
        <v>0</v>
      </c>
      <c r="AY489" s="263">
        <f t="shared" si="5045"/>
        <v>0</v>
      </c>
      <c r="AZ489" s="264">
        <v>0</v>
      </c>
      <c r="BA489" s="263">
        <f t="shared" si="5046"/>
        <v>0</v>
      </c>
      <c r="BB489" s="264">
        <v>0</v>
      </c>
      <c r="BC489" s="263">
        <f t="shared" si="5047"/>
        <v>0</v>
      </c>
      <c r="BD489" s="264">
        <v>0</v>
      </c>
      <c r="BE489" s="263">
        <f t="shared" si="5048"/>
        <v>0</v>
      </c>
      <c r="BF489" s="264">
        <v>0</v>
      </c>
      <c r="BG489" s="263">
        <f t="shared" si="5049"/>
        <v>0</v>
      </c>
      <c r="BH489" s="264">
        <v>0</v>
      </c>
      <c r="BI489" s="263">
        <f t="shared" si="5050"/>
        <v>0</v>
      </c>
      <c r="BJ489" s="264">
        <v>0</v>
      </c>
      <c r="BK489" s="263">
        <f t="shared" si="5051"/>
        <v>0</v>
      </c>
      <c r="BL489" s="264">
        <v>0</v>
      </c>
      <c r="BM489" s="263">
        <f t="shared" si="5052"/>
        <v>0</v>
      </c>
      <c r="BN489" s="264">
        <v>0</v>
      </c>
      <c r="BO489" s="263">
        <f t="shared" si="5053"/>
        <v>0</v>
      </c>
      <c r="BP489" s="264">
        <v>0</v>
      </c>
      <c r="BQ489" s="476">
        <f t="shared" si="5022"/>
        <v>0</v>
      </c>
      <c r="BR489" s="295">
        <f t="shared" si="4737"/>
        <v>0</v>
      </c>
    </row>
    <row r="490" spans="2:70" ht="18" hidden="1" customHeight="1" outlineLevel="2" thickTop="1" thickBot="1">
      <c r="B490" s="208" t="s">
        <v>939</v>
      </c>
      <c r="C490" s="260" t="str">
        <f>IF(VLOOKUP(B490,'Orçamento Detalhado'!$A$11:$I$529,4,)="","",(VLOOKUP(B490,'Orçamento Detalhado'!$A$11:$I$529,4,)))</f>
        <v>Reforço de rede (Transformadores)</v>
      </c>
      <c r="D490" s="261" t="str">
        <f>IF(B490="","",VLOOKUP($B490,'Orçamento Detalhado'!$A$11:$J$529,10,))</f>
        <v/>
      </c>
      <c r="E490" s="262">
        <f t="shared" si="4886"/>
        <v>0</v>
      </c>
      <c r="F490" s="478">
        <v>486</v>
      </c>
      <c r="G490" s="263">
        <f t="shared" si="5023"/>
        <v>0</v>
      </c>
      <c r="H490" s="264"/>
      <c r="I490" s="263">
        <f t="shared" si="5024"/>
        <v>0</v>
      </c>
      <c r="J490" s="264"/>
      <c r="K490" s="263">
        <f t="shared" si="5025"/>
        <v>0</v>
      </c>
      <c r="L490" s="264">
        <v>0</v>
      </c>
      <c r="M490" s="263">
        <f t="shared" si="5026"/>
        <v>0</v>
      </c>
      <c r="N490" s="264">
        <v>0</v>
      </c>
      <c r="O490" s="263">
        <f t="shared" si="5027"/>
        <v>0</v>
      </c>
      <c r="P490" s="264">
        <v>0</v>
      </c>
      <c r="Q490" s="263">
        <f t="shared" si="5028"/>
        <v>0</v>
      </c>
      <c r="R490" s="264">
        <v>0</v>
      </c>
      <c r="S490" s="263">
        <f t="shared" si="5029"/>
        <v>0</v>
      </c>
      <c r="T490" s="264">
        <v>0</v>
      </c>
      <c r="U490" s="263">
        <f t="shared" si="5030"/>
        <v>0</v>
      </c>
      <c r="V490" s="264">
        <v>0</v>
      </c>
      <c r="W490" s="263">
        <f t="shared" si="5031"/>
        <v>0</v>
      </c>
      <c r="X490" s="264">
        <v>0</v>
      </c>
      <c r="Y490" s="263">
        <f t="shared" si="5032"/>
        <v>0</v>
      </c>
      <c r="Z490" s="264">
        <v>0</v>
      </c>
      <c r="AA490" s="263">
        <f t="shared" si="5033"/>
        <v>0</v>
      </c>
      <c r="AB490" s="264"/>
      <c r="AC490" s="263">
        <f t="shared" si="5034"/>
        <v>0</v>
      </c>
      <c r="AD490" s="264"/>
      <c r="AE490" s="263">
        <f t="shared" si="5035"/>
        <v>0</v>
      </c>
      <c r="AF490" s="264"/>
      <c r="AG490" s="263">
        <f t="shared" si="5036"/>
        <v>0</v>
      </c>
      <c r="AH490" s="264"/>
      <c r="AI490" s="263">
        <f t="shared" si="5037"/>
        <v>0</v>
      </c>
      <c r="AJ490" s="264">
        <v>0</v>
      </c>
      <c r="AK490" s="263">
        <f t="shared" si="5038"/>
        <v>0</v>
      </c>
      <c r="AL490" s="264">
        <v>0</v>
      </c>
      <c r="AM490" s="263">
        <f t="shared" si="5039"/>
        <v>0</v>
      </c>
      <c r="AN490" s="264">
        <v>0</v>
      </c>
      <c r="AO490" s="263">
        <f t="shared" si="5040"/>
        <v>0</v>
      </c>
      <c r="AP490" s="264">
        <v>0</v>
      </c>
      <c r="AQ490" s="263">
        <f t="shared" si="5041"/>
        <v>0</v>
      </c>
      <c r="AR490" s="264">
        <v>0</v>
      </c>
      <c r="AS490" s="263">
        <f t="shared" si="5042"/>
        <v>0</v>
      </c>
      <c r="AT490" s="264">
        <v>0</v>
      </c>
      <c r="AU490" s="263">
        <f t="shared" si="5043"/>
        <v>0</v>
      </c>
      <c r="AV490" s="264">
        <v>0</v>
      </c>
      <c r="AW490" s="263">
        <f t="shared" si="5044"/>
        <v>0</v>
      </c>
      <c r="AX490" s="264">
        <v>0</v>
      </c>
      <c r="AY490" s="263">
        <f t="shared" si="5045"/>
        <v>0</v>
      </c>
      <c r="AZ490" s="264">
        <v>0</v>
      </c>
      <c r="BA490" s="263">
        <f t="shared" si="5046"/>
        <v>0</v>
      </c>
      <c r="BB490" s="264">
        <v>0</v>
      </c>
      <c r="BC490" s="263">
        <f t="shared" si="5047"/>
        <v>0</v>
      </c>
      <c r="BD490" s="264">
        <v>0</v>
      </c>
      <c r="BE490" s="263">
        <f t="shared" si="5048"/>
        <v>0</v>
      </c>
      <c r="BF490" s="264">
        <v>0</v>
      </c>
      <c r="BG490" s="263">
        <f t="shared" si="5049"/>
        <v>0</v>
      </c>
      <c r="BH490" s="264">
        <v>0</v>
      </c>
      <c r="BI490" s="263">
        <f t="shared" si="5050"/>
        <v>0</v>
      </c>
      <c r="BJ490" s="264">
        <v>0</v>
      </c>
      <c r="BK490" s="263">
        <f t="shared" si="5051"/>
        <v>0</v>
      </c>
      <c r="BL490" s="264">
        <v>0</v>
      </c>
      <c r="BM490" s="263">
        <f t="shared" si="5052"/>
        <v>0</v>
      </c>
      <c r="BN490" s="264">
        <v>0</v>
      </c>
      <c r="BO490" s="263">
        <f t="shared" si="5053"/>
        <v>0</v>
      </c>
      <c r="BP490" s="264">
        <v>0</v>
      </c>
      <c r="BQ490" s="476">
        <f t="shared" si="5022"/>
        <v>0</v>
      </c>
      <c r="BR490" s="295">
        <f t="shared" si="4737"/>
        <v>0</v>
      </c>
    </row>
    <row r="491" spans="2:70" ht="18" hidden="1" customHeight="1" outlineLevel="2" thickTop="1" thickBot="1">
      <c r="B491" s="208" t="s">
        <v>941</v>
      </c>
      <c r="C491" s="260" t="str">
        <f>IF(VLOOKUP(B491,'Orçamento Detalhado'!$A$11:$I$529,4,)="","",(VLOOKUP(B491,'Orçamento Detalhado'!$A$11:$I$529,4,)))</f>
        <v>Vias de acesso (Extensão de guias/sarjetas/pavimentação)</v>
      </c>
      <c r="D491" s="261" t="str">
        <f>IF(B491="","",VLOOKUP($B491,'Orçamento Detalhado'!$A$11:$J$529,10,))</f>
        <v/>
      </c>
      <c r="E491" s="262">
        <f t="shared" ref="E491" si="5054">IFERROR(D491/$D$524,0)</f>
        <v>0</v>
      </c>
      <c r="F491" s="478">
        <v>487</v>
      </c>
      <c r="G491" s="263">
        <f t="shared" ref="G491" si="5055">IFERROR($D491*H491,0)</f>
        <v>0</v>
      </c>
      <c r="H491" s="264"/>
      <c r="I491" s="263">
        <f t="shared" ref="I491" si="5056">IFERROR($D491*J491,0)</f>
        <v>0</v>
      </c>
      <c r="J491" s="264"/>
      <c r="K491" s="263">
        <f t="shared" ref="K491" si="5057">IFERROR($D491*L491,0)</f>
        <v>0</v>
      </c>
      <c r="L491" s="264">
        <v>0</v>
      </c>
      <c r="M491" s="263">
        <f t="shared" ref="M491" si="5058">IFERROR($D491*N491,0)</f>
        <v>0</v>
      </c>
      <c r="N491" s="264">
        <v>0</v>
      </c>
      <c r="O491" s="263">
        <f t="shared" ref="O491" si="5059">IFERROR($D491*P491,0)</f>
        <v>0</v>
      </c>
      <c r="P491" s="264">
        <v>0</v>
      </c>
      <c r="Q491" s="263">
        <f t="shared" ref="Q491" si="5060">IFERROR($D491*R491,0)</f>
        <v>0</v>
      </c>
      <c r="R491" s="264">
        <v>0</v>
      </c>
      <c r="S491" s="263">
        <f t="shared" ref="S491" si="5061">IFERROR($D491*T491,0)</f>
        <v>0</v>
      </c>
      <c r="T491" s="264">
        <v>0</v>
      </c>
      <c r="U491" s="263">
        <f t="shared" ref="U491" si="5062">IFERROR($D491*V491,0)</f>
        <v>0</v>
      </c>
      <c r="V491" s="264">
        <v>0</v>
      </c>
      <c r="W491" s="263">
        <f t="shared" ref="W491" si="5063">IFERROR($D491*X491,0)</f>
        <v>0</v>
      </c>
      <c r="X491" s="264">
        <v>0</v>
      </c>
      <c r="Y491" s="263">
        <f t="shared" ref="Y491" si="5064">IFERROR($D491*Z491,0)</f>
        <v>0</v>
      </c>
      <c r="Z491" s="264">
        <v>0</v>
      </c>
      <c r="AA491" s="263">
        <f t="shared" ref="AA491" si="5065">IFERROR($D491*AB491,0)</f>
        <v>0</v>
      </c>
      <c r="AB491" s="264"/>
      <c r="AC491" s="263">
        <f t="shared" ref="AC491" si="5066">IFERROR($D491*AD491,0)</f>
        <v>0</v>
      </c>
      <c r="AD491" s="264"/>
      <c r="AE491" s="263">
        <f t="shared" ref="AE491" si="5067">IFERROR($D491*AF491,0)</f>
        <v>0</v>
      </c>
      <c r="AF491" s="264"/>
      <c r="AG491" s="263">
        <f t="shared" ref="AG491" si="5068">IFERROR($D491*AH491,0)</f>
        <v>0</v>
      </c>
      <c r="AH491" s="264"/>
      <c r="AI491" s="263">
        <f t="shared" ref="AI491" si="5069">IFERROR($D491*AJ491,0)</f>
        <v>0</v>
      </c>
      <c r="AJ491" s="264">
        <v>0</v>
      </c>
      <c r="AK491" s="263">
        <f t="shared" ref="AK491" si="5070">IFERROR($D491*AL491,0)</f>
        <v>0</v>
      </c>
      <c r="AL491" s="264">
        <v>0</v>
      </c>
      <c r="AM491" s="263">
        <f t="shared" ref="AM491" si="5071">IFERROR($D491*AN491,0)</f>
        <v>0</v>
      </c>
      <c r="AN491" s="264">
        <v>0</v>
      </c>
      <c r="AO491" s="263">
        <f t="shared" ref="AO491" si="5072">IFERROR($D491*AP491,0)</f>
        <v>0</v>
      </c>
      <c r="AP491" s="264">
        <v>0</v>
      </c>
      <c r="AQ491" s="263">
        <f t="shared" ref="AQ491" si="5073">IFERROR($D491*AR491,0)</f>
        <v>0</v>
      </c>
      <c r="AR491" s="264">
        <v>0</v>
      </c>
      <c r="AS491" s="263">
        <f t="shared" ref="AS491" si="5074">IFERROR($D491*AT491,0)</f>
        <v>0</v>
      </c>
      <c r="AT491" s="264">
        <v>0</v>
      </c>
      <c r="AU491" s="263">
        <f t="shared" ref="AU491" si="5075">IFERROR($D491*AV491,0)</f>
        <v>0</v>
      </c>
      <c r="AV491" s="264">
        <v>0</v>
      </c>
      <c r="AW491" s="263">
        <f t="shared" ref="AW491" si="5076">IFERROR($D491*AX491,0)</f>
        <v>0</v>
      </c>
      <c r="AX491" s="264">
        <v>0</v>
      </c>
      <c r="AY491" s="263">
        <f t="shared" ref="AY491" si="5077">IFERROR($D491*AZ491,0)</f>
        <v>0</v>
      </c>
      <c r="AZ491" s="264">
        <v>0</v>
      </c>
      <c r="BA491" s="263">
        <f t="shared" ref="BA491" si="5078">IFERROR($D491*BB491,0)</f>
        <v>0</v>
      </c>
      <c r="BB491" s="264">
        <v>0</v>
      </c>
      <c r="BC491" s="263">
        <f t="shared" ref="BC491" si="5079">IFERROR($D491*BD491,0)</f>
        <v>0</v>
      </c>
      <c r="BD491" s="264">
        <v>0</v>
      </c>
      <c r="BE491" s="263">
        <f t="shared" ref="BE491" si="5080">IFERROR($D491*BF491,0)</f>
        <v>0</v>
      </c>
      <c r="BF491" s="264">
        <v>0</v>
      </c>
      <c r="BG491" s="263">
        <f t="shared" ref="BG491" si="5081">IFERROR($D491*BH491,0)</f>
        <v>0</v>
      </c>
      <c r="BH491" s="264">
        <v>0</v>
      </c>
      <c r="BI491" s="263">
        <f t="shared" ref="BI491" si="5082">IFERROR($D491*BJ491,0)</f>
        <v>0</v>
      </c>
      <c r="BJ491" s="264">
        <v>0</v>
      </c>
      <c r="BK491" s="263">
        <f t="shared" ref="BK491" si="5083">IFERROR($D491*BL491,0)</f>
        <v>0</v>
      </c>
      <c r="BL491" s="264">
        <v>0</v>
      </c>
      <c r="BM491" s="263">
        <f t="shared" ref="BM491" si="5084">IFERROR($D491*BN491,0)</f>
        <v>0</v>
      </c>
      <c r="BN491" s="264">
        <v>0</v>
      </c>
      <c r="BO491" s="263">
        <f t="shared" ref="BO491" si="5085">IFERROR($D491*BP491,0)</f>
        <v>0</v>
      </c>
      <c r="BP491" s="264">
        <v>0</v>
      </c>
      <c r="BQ491" s="476">
        <f t="shared" ref="BQ491" si="5086">SUM(BN491,BL491,BJ491,BH491,BF491,BD491,BB491,AZ491,AX491,AV491,AT491,AR491,AP491,AN491,AL491,AJ491,AH491,AF491,AD491,AB491,Z491,X491,V491,T491,R491,P491,N491,L491,J491,H491,BP491)</f>
        <v>0</v>
      </c>
      <c r="BR491" s="295">
        <f t="shared" si="4737"/>
        <v>0</v>
      </c>
    </row>
    <row r="492" spans="2:70" ht="18" hidden="1" customHeight="1" outlineLevel="2" thickTop="1" thickBot="1">
      <c r="B492" s="208" t="s">
        <v>943</v>
      </c>
      <c r="C492" s="260" t="str">
        <f>IF(VLOOKUP(B492,'Orçamento Detalhado'!$A$11:$I$529,4,)="","",(VLOOKUP(B492,'Orçamento Detalhado'!$A$11:$I$529,4,)))</f>
        <v/>
      </c>
      <c r="D492" s="261" t="str">
        <f>IF(B492="","",VLOOKUP($B492,'Orçamento Detalhado'!$A$11:$J$529,10,))</f>
        <v/>
      </c>
      <c r="E492" s="262">
        <f>IFERROR(D492/$D$524,0)</f>
        <v>0</v>
      </c>
      <c r="F492" s="478">
        <v>488</v>
      </c>
      <c r="G492" s="263">
        <f t="shared" si="5023"/>
        <v>0</v>
      </c>
      <c r="H492" s="264"/>
      <c r="I492" s="263">
        <f t="shared" si="5024"/>
        <v>0</v>
      </c>
      <c r="J492" s="264"/>
      <c r="K492" s="263">
        <f t="shared" si="5025"/>
        <v>0</v>
      </c>
      <c r="L492" s="264">
        <v>0</v>
      </c>
      <c r="M492" s="263">
        <f t="shared" si="5026"/>
        <v>0</v>
      </c>
      <c r="N492" s="264">
        <v>0</v>
      </c>
      <c r="O492" s="263">
        <f t="shared" si="5027"/>
        <v>0</v>
      </c>
      <c r="P492" s="264">
        <v>0</v>
      </c>
      <c r="Q492" s="263">
        <f t="shared" si="5028"/>
        <v>0</v>
      </c>
      <c r="R492" s="264">
        <v>0</v>
      </c>
      <c r="S492" s="263">
        <f t="shared" si="5029"/>
        <v>0</v>
      </c>
      <c r="T492" s="264">
        <v>0</v>
      </c>
      <c r="U492" s="263">
        <f t="shared" si="5030"/>
        <v>0</v>
      </c>
      <c r="V492" s="264">
        <v>0</v>
      </c>
      <c r="W492" s="263">
        <f t="shared" si="5031"/>
        <v>0</v>
      </c>
      <c r="X492" s="264">
        <v>0</v>
      </c>
      <c r="Y492" s="263">
        <f t="shared" si="5032"/>
        <v>0</v>
      </c>
      <c r="Z492" s="264">
        <v>0</v>
      </c>
      <c r="AA492" s="263">
        <f t="shared" si="5033"/>
        <v>0</v>
      </c>
      <c r="AB492" s="264"/>
      <c r="AC492" s="263">
        <f t="shared" si="5034"/>
        <v>0</v>
      </c>
      <c r="AD492" s="264"/>
      <c r="AE492" s="263">
        <f t="shared" si="5035"/>
        <v>0</v>
      </c>
      <c r="AF492" s="264"/>
      <c r="AG492" s="263">
        <f t="shared" si="5036"/>
        <v>0</v>
      </c>
      <c r="AH492" s="264"/>
      <c r="AI492" s="263">
        <f t="shared" si="5037"/>
        <v>0</v>
      </c>
      <c r="AJ492" s="264">
        <v>0</v>
      </c>
      <c r="AK492" s="263">
        <f t="shared" si="5038"/>
        <v>0</v>
      </c>
      <c r="AL492" s="264">
        <v>0</v>
      </c>
      <c r="AM492" s="263">
        <f t="shared" si="5039"/>
        <v>0</v>
      </c>
      <c r="AN492" s="264">
        <v>0</v>
      </c>
      <c r="AO492" s="263">
        <f t="shared" si="5040"/>
        <v>0</v>
      </c>
      <c r="AP492" s="264">
        <v>0</v>
      </c>
      <c r="AQ492" s="263">
        <f t="shared" si="5041"/>
        <v>0</v>
      </c>
      <c r="AR492" s="264">
        <v>0</v>
      </c>
      <c r="AS492" s="263">
        <f t="shared" si="5042"/>
        <v>0</v>
      </c>
      <c r="AT492" s="264">
        <v>0</v>
      </c>
      <c r="AU492" s="263">
        <f t="shared" si="5043"/>
        <v>0</v>
      </c>
      <c r="AV492" s="264">
        <v>0</v>
      </c>
      <c r="AW492" s="263">
        <f t="shared" si="5044"/>
        <v>0</v>
      </c>
      <c r="AX492" s="264">
        <v>0</v>
      </c>
      <c r="AY492" s="263">
        <f t="shared" si="5045"/>
        <v>0</v>
      </c>
      <c r="AZ492" s="264">
        <v>0</v>
      </c>
      <c r="BA492" s="263">
        <f t="shared" si="5046"/>
        <v>0</v>
      </c>
      <c r="BB492" s="264">
        <v>0</v>
      </c>
      <c r="BC492" s="263">
        <f t="shared" si="5047"/>
        <v>0</v>
      </c>
      <c r="BD492" s="264">
        <v>0</v>
      </c>
      <c r="BE492" s="263">
        <f t="shared" si="5048"/>
        <v>0</v>
      </c>
      <c r="BF492" s="264">
        <v>0</v>
      </c>
      <c r="BG492" s="263">
        <f t="shared" si="5049"/>
        <v>0</v>
      </c>
      <c r="BH492" s="264">
        <v>0</v>
      </c>
      <c r="BI492" s="263">
        <f t="shared" si="5050"/>
        <v>0</v>
      </c>
      <c r="BJ492" s="264">
        <v>0</v>
      </c>
      <c r="BK492" s="263">
        <f t="shared" si="5051"/>
        <v>0</v>
      </c>
      <c r="BL492" s="264">
        <v>0</v>
      </c>
      <c r="BM492" s="263">
        <f t="shared" si="5052"/>
        <v>0</v>
      </c>
      <c r="BN492" s="264">
        <v>0</v>
      </c>
      <c r="BO492" s="263">
        <f t="shared" si="5053"/>
        <v>0</v>
      </c>
      <c r="BP492" s="264">
        <v>0</v>
      </c>
      <c r="BQ492" s="476">
        <f t="shared" si="5022"/>
        <v>0</v>
      </c>
      <c r="BR492" s="295">
        <f t="shared" si="4737"/>
        <v>0</v>
      </c>
    </row>
    <row r="493" spans="2:70" ht="18" hidden="1" customHeight="1" outlineLevel="2" thickTop="1" thickBot="1">
      <c r="B493" s="208" t="s">
        <v>944</v>
      </c>
      <c r="C493" s="260" t="str">
        <f>IF(VLOOKUP(B493,'Orçamento Detalhado'!$A$11:$I$529,4,)="","",(VLOOKUP(B493,'Orçamento Detalhado'!$A$11:$I$529,4,)))</f>
        <v/>
      </c>
      <c r="D493" s="261" t="str">
        <f>IF(B493="","",VLOOKUP($B493,'Orçamento Detalhado'!$A$11:$J$529,10,))</f>
        <v/>
      </c>
      <c r="E493" s="262">
        <f>IFERROR(D493/$D$524,0)</f>
        <v>0</v>
      </c>
      <c r="F493" s="478">
        <v>489</v>
      </c>
      <c r="G493" s="263">
        <f t="shared" ref="G493:G494" si="5087">IFERROR($D493*H493,0)</f>
        <v>0</v>
      </c>
      <c r="H493" s="264"/>
      <c r="I493" s="263">
        <f t="shared" ref="I493:I494" si="5088">IFERROR($D493*J493,0)</f>
        <v>0</v>
      </c>
      <c r="J493" s="264"/>
      <c r="K493" s="263">
        <f t="shared" ref="K493:K494" si="5089">IFERROR($D493*L493,0)</f>
        <v>0</v>
      </c>
      <c r="L493" s="264">
        <v>0</v>
      </c>
      <c r="M493" s="263">
        <f t="shared" ref="M493:M494" si="5090">IFERROR($D493*N493,0)</f>
        <v>0</v>
      </c>
      <c r="N493" s="264">
        <v>0</v>
      </c>
      <c r="O493" s="263">
        <f t="shared" ref="O493:O494" si="5091">IFERROR($D493*P493,0)</f>
        <v>0</v>
      </c>
      <c r="P493" s="264">
        <v>0</v>
      </c>
      <c r="Q493" s="263">
        <f t="shared" ref="Q493:Q494" si="5092">IFERROR($D493*R493,0)</f>
        <v>0</v>
      </c>
      <c r="R493" s="264">
        <v>0</v>
      </c>
      <c r="S493" s="263">
        <f t="shared" ref="S493:S494" si="5093">IFERROR($D493*T493,0)</f>
        <v>0</v>
      </c>
      <c r="T493" s="264">
        <v>0</v>
      </c>
      <c r="U493" s="263">
        <f t="shared" ref="U493:U494" si="5094">IFERROR($D493*V493,0)</f>
        <v>0</v>
      </c>
      <c r="V493" s="264">
        <v>0</v>
      </c>
      <c r="W493" s="263">
        <f t="shared" ref="W493:W494" si="5095">IFERROR($D493*X493,0)</f>
        <v>0</v>
      </c>
      <c r="X493" s="264">
        <v>0</v>
      </c>
      <c r="Y493" s="263">
        <f t="shared" ref="Y493:Y494" si="5096">IFERROR($D493*Z493,0)</f>
        <v>0</v>
      </c>
      <c r="Z493" s="264">
        <v>0</v>
      </c>
      <c r="AA493" s="263">
        <f t="shared" ref="AA493:AA494" si="5097">IFERROR($D493*AB493,0)</f>
        <v>0</v>
      </c>
      <c r="AB493" s="264"/>
      <c r="AC493" s="263">
        <f t="shared" ref="AC493:AC494" si="5098">IFERROR($D493*AD493,0)</f>
        <v>0</v>
      </c>
      <c r="AD493" s="264"/>
      <c r="AE493" s="263">
        <f t="shared" ref="AE493:AE494" si="5099">IFERROR($D493*AF493,0)</f>
        <v>0</v>
      </c>
      <c r="AF493" s="264"/>
      <c r="AG493" s="263">
        <f t="shared" ref="AG493:AG494" si="5100">IFERROR($D493*AH493,0)</f>
        <v>0</v>
      </c>
      <c r="AH493" s="264"/>
      <c r="AI493" s="263">
        <f t="shared" ref="AI493:AI494" si="5101">IFERROR($D493*AJ493,0)</f>
        <v>0</v>
      </c>
      <c r="AJ493" s="264">
        <v>0</v>
      </c>
      <c r="AK493" s="263">
        <f t="shared" ref="AK493:AK494" si="5102">IFERROR($D493*AL493,0)</f>
        <v>0</v>
      </c>
      <c r="AL493" s="264">
        <v>0</v>
      </c>
      <c r="AM493" s="263">
        <f t="shared" ref="AM493:AM494" si="5103">IFERROR($D493*AN493,0)</f>
        <v>0</v>
      </c>
      <c r="AN493" s="264">
        <v>0</v>
      </c>
      <c r="AO493" s="263">
        <f t="shared" ref="AO493:AO494" si="5104">IFERROR($D493*AP493,0)</f>
        <v>0</v>
      </c>
      <c r="AP493" s="264">
        <v>0</v>
      </c>
      <c r="AQ493" s="263">
        <f t="shared" ref="AQ493:AQ494" si="5105">IFERROR($D493*AR493,0)</f>
        <v>0</v>
      </c>
      <c r="AR493" s="264">
        <v>0</v>
      </c>
      <c r="AS493" s="263">
        <f t="shared" ref="AS493:AS494" si="5106">IFERROR($D493*AT493,0)</f>
        <v>0</v>
      </c>
      <c r="AT493" s="264">
        <v>0</v>
      </c>
      <c r="AU493" s="263">
        <f t="shared" ref="AU493:AU494" si="5107">IFERROR($D493*AV493,0)</f>
        <v>0</v>
      </c>
      <c r="AV493" s="264">
        <v>0</v>
      </c>
      <c r="AW493" s="263">
        <f t="shared" ref="AW493:AW494" si="5108">IFERROR($D493*AX493,0)</f>
        <v>0</v>
      </c>
      <c r="AX493" s="264">
        <v>0</v>
      </c>
      <c r="AY493" s="263">
        <f t="shared" ref="AY493:AY494" si="5109">IFERROR($D493*AZ493,0)</f>
        <v>0</v>
      </c>
      <c r="AZ493" s="264">
        <v>0</v>
      </c>
      <c r="BA493" s="263">
        <f t="shared" ref="BA493:BA494" si="5110">IFERROR($D493*BB493,0)</f>
        <v>0</v>
      </c>
      <c r="BB493" s="264">
        <v>0</v>
      </c>
      <c r="BC493" s="263">
        <f t="shared" ref="BC493:BC494" si="5111">IFERROR($D493*BD493,0)</f>
        <v>0</v>
      </c>
      <c r="BD493" s="264">
        <v>0</v>
      </c>
      <c r="BE493" s="263">
        <f t="shared" ref="BE493:BE494" si="5112">IFERROR($D493*BF493,0)</f>
        <v>0</v>
      </c>
      <c r="BF493" s="264">
        <v>0</v>
      </c>
      <c r="BG493" s="263">
        <f t="shared" ref="BG493:BG494" si="5113">IFERROR($D493*BH493,0)</f>
        <v>0</v>
      </c>
      <c r="BH493" s="264">
        <v>0</v>
      </c>
      <c r="BI493" s="263">
        <f t="shared" ref="BI493:BI494" si="5114">IFERROR($D493*BJ493,0)</f>
        <v>0</v>
      </c>
      <c r="BJ493" s="264">
        <v>0</v>
      </c>
      <c r="BK493" s="263">
        <f t="shared" ref="BK493:BK494" si="5115">IFERROR($D493*BL493,0)</f>
        <v>0</v>
      </c>
      <c r="BL493" s="264">
        <v>0</v>
      </c>
      <c r="BM493" s="263">
        <f t="shared" ref="BM493:BM494" si="5116">IFERROR($D493*BN493,0)</f>
        <v>0</v>
      </c>
      <c r="BN493" s="264">
        <v>0</v>
      </c>
      <c r="BO493" s="263">
        <f t="shared" ref="BO493:BO494" si="5117">IFERROR($D493*BP493,0)</f>
        <v>0</v>
      </c>
      <c r="BP493" s="264">
        <v>0</v>
      </c>
      <c r="BQ493" s="476">
        <f t="shared" ref="BQ493:BQ494" si="5118">SUM(BN493,BL493,BJ493,BH493,BF493,BD493,BB493,AZ493,AX493,AV493,AT493,AR493,AP493,AN493,AL493,AJ493,AH493,AF493,AD493,AB493,Z493,X493,V493,T493,R493,P493,N493,L493,J493,H493,BP493)</f>
        <v>0</v>
      </c>
      <c r="BR493" s="295">
        <f t="shared" si="4737"/>
        <v>0</v>
      </c>
    </row>
    <row r="494" spans="2:70" ht="18" hidden="1" customHeight="1" outlineLevel="2" thickTop="1" thickBot="1">
      <c r="B494" s="208" t="s">
        <v>945</v>
      </c>
      <c r="C494" s="260" t="str">
        <f>IF(VLOOKUP(B494,'Orçamento Detalhado'!$A$11:$I$529,4,)="","",(VLOOKUP(B494,'Orçamento Detalhado'!$A$11:$I$529,4,)))</f>
        <v/>
      </c>
      <c r="D494" s="261" t="str">
        <f>IF(B494="","",VLOOKUP($B494,'Orçamento Detalhado'!$A$11:$J$529,10,))</f>
        <v/>
      </c>
      <c r="E494" s="262">
        <f>IFERROR(D494/$D$524,0)</f>
        <v>0</v>
      </c>
      <c r="F494" s="478">
        <v>490</v>
      </c>
      <c r="G494" s="263">
        <f t="shared" si="5087"/>
        <v>0</v>
      </c>
      <c r="H494" s="264"/>
      <c r="I494" s="263">
        <f t="shared" si="5088"/>
        <v>0</v>
      </c>
      <c r="J494" s="264"/>
      <c r="K494" s="263">
        <f t="shared" si="5089"/>
        <v>0</v>
      </c>
      <c r="L494" s="264">
        <v>0</v>
      </c>
      <c r="M494" s="263">
        <f t="shared" si="5090"/>
        <v>0</v>
      </c>
      <c r="N494" s="264">
        <v>0</v>
      </c>
      <c r="O494" s="263">
        <f t="shared" si="5091"/>
        <v>0</v>
      </c>
      <c r="P494" s="264">
        <v>0</v>
      </c>
      <c r="Q494" s="263">
        <f t="shared" si="5092"/>
        <v>0</v>
      </c>
      <c r="R494" s="264">
        <v>0</v>
      </c>
      <c r="S494" s="263">
        <f t="shared" si="5093"/>
        <v>0</v>
      </c>
      <c r="T494" s="264">
        <v>0</v>
      </c>
      <c r="U494" s="263">
        <f t="shared" si="5094"/>
        <v>0</v>
      </c>
      <c r="V494" s="264">
        <v>0</v>
      </c>
      <c r="W494" s="263">
        <f t="shared" si="5095"/>
        <v>0</v>
      </c>
      <c r="X494" s="264">
        <v>0</v>
      </c>
      <c r="Y494" s="263">
        <f t="shared" si="5096"/>
        <v>0</v>
      </c>
      <c r="Z494" s="264">
        <v>0</v>
      </c>
      <c r="AA494" s="263">
        <f t="shared" si="5097"/>
        <v>0</v>
      </c>
      <c r="AB494" s="264"/>
      <c r="AC494" s="263">
        <f t="shared" si="5098"/>
        <v>0</v>
      </c>
      <c r="AD494" s="264"/>
      <c r="AE494" s="263">
        <f t="shared" si="5099"/>
        <v>0</v>
      </c>
      <c r="AF494" s="264"/>
      <c r="AG494" s="263">
        <f t="shared" si="5100"/>
        <v>0</v>
      </c>
      <c r="AH494" s="264"/>
      <c r="AI494" s="263">
        <f t="shared" si="5101"/>
        <v>0</v>
      </c>
      <c r="AJ494" s="264">
        <v>0</v>
      </c>
      <c r="AK494" s="263">
        <f t="shared" si="5102"/>
        <v>0</v>
      </c>
      <c r="AL494" s="264">
        <v>0</v>
      </c>
      <c r="AM494" s="263">
        <f t="shared" si="5103"/>
        <v>0</v>
      </c>
      <c r="AN494" s="264">
        <v>0</v>
      </c>
      <c r="AO494" s="263">
        <f t="shared" si="5104"/>
        <v>0</v>
      </c>
      <c r="AP494" s="264">
        <v>0</v>
      </c>
      <c r="AQ494" s="263">
        <f t="shared" si="5105"/>
        <v>0</v>
      </c>
      <c r="AR494" s="264">
        <v>0</v>
      </c>
      <c r="AS494" s="263">
        <f t="shared" si="5106"/>
        <v>0</v>
      </c>
      <c r="AT494" s="264">
        <v>0</v>
      </c>
      <c r="AU494" s="263">
        <f t="shared" si="5107"/>
        <v>0</v>
      </c>
      <c r="AV494" s="264">
        <v>0</v>
      </c>
      <c r="AW494" s="263">
        <f t="shared" si="5108"/>
        <v>0</v>
      </c>
      <c r="AX494" s="264">
        <v>0</v>
      </c>
      <c r="AY494" s="263">
        <f t="shared" si="5109"/>
        <v>0</v>
      </c>
      <c r="AZ494" s="264">
        <v>0</v>
      </c>
      <c r="BA494" s="263">
        <f t="shared" si="5110"/>
        <v>0</v>
      </c>
      <c r="BB494" s="264">
        <v>0</v>
      </c>
      <c r="BC494" s="263">
        <f t="shared" si="5111"/>
        <v>0</v>
      </c>
      <c r="BD494" s="264">
        <v>0</v>
      </c>
      <c r="BE494" s="263">
        <f t="shared" si="5112"/>
        <v>0</v>
      </c>
      <c r="BF494" s="264">
        <v>0</v>
      </c>
      <c r="BG494" s="263">
        <f t="shared" si="5113"/>
        <v>0</v>
      </c>
      <c r="BH494" s="264">
        <v>0</v>
      </c>
      <c r="BI494" s="263">
        <f t="shared" si="5114"/>
        <v>0</v>
      </c>
      <c r="BJ494" s="264">
        <v>0</v>
      </c>
      <c r="BK494" s="263">
        <f t="shared" si="5115"/>
        <v>0</v>
      </c>
      <c r="BL494" s="264">
        <v>0</v>
      </c>
      <c r="BM494" s="263">
        <f t="shared" si="5116"/>
        <v>0</v>
      </c>
      <c r="BN494" s="264">
        <v>0</v>
      </c>
      <c r="BO494" s="263">
        <f t="shared" si="5117"/>
        <v>0</v>
      </c>
      <c r="BP494" s="264">
        <v>0</v>
      </c>
      <c r="BQ494" s="476">
        <f t="shared" si="5118"/>
        <v>0</v>
      </c>
      <c r="BR494" s="295">
        <f t="shared" si="4737"/>
        <v>0</v>
      </c>
    </row>
    <row r="495" spans="2:70" ht="18" hidden="1" customHeight="1" outlineLevel="2" thickTop="1" thickBot="1">
      <c r="B495" s="208" t="s">
        <v>946</v>
      </c>
      <c r="C495" s="260" t="str">
        <f>IF(VLOOKUP(B495,'Orçamento Detalhado'!$A$11:$I$529,4,)="","",(VLOOKUP(B495,'Orçamento Detalhado'!$A$11:$I$529,4,)))</f>
        <v/>
      </c>
      <c r="D495" s="261" t="str">
        <f>IF(B495="","",VLOOKUP($B495,'Orçamento Detalhado'!$A$11:$J$529,10,))</f>
        <v/>
      </c>
      <c r="E495" s="262">
        <f>IFERROR(D495/$D$524,0)</f>
        <v>0</v>
      </c>
      <c r="F495" s="478">
        <v>491</v>
      </c>
      <c r="G495" s="263">
        <f t="shared" ref="G495" si="5119">IFERROR($D495*H495,0)</f>
        <v>0</v>
      </c>
      <c r="H495" s="264"/>
      <c r="I495" s="263">
        <f t="shared" ref="I495" si="5120">IFERROR($D495*J495,0)</f>
        <v>0</v>
      </c>
      <c r="J495" s="264"/>
      <c r="K495" s="263">
        <f t="shared" ref="K495" si="5121">IFERROR($D495*L495,0)</f>
        <v>0</v>
      </c>
      <c r="L495" s="264">
        <v>0</v>
      </c>
      <c r="M495" s="263">
        <f t="shared" ref="M495" si="5122">IFERROR($D495*N495,0)</f>
        <v>0</v>
      </c>
      <c r="N495" s="264">
        <v>0</v>
      </c>
      <c r="O495" s="263">
        <f t="shared" ref="O495" si="5123">IFERROR($D495*P495,0)</f>
        <v>0</v>
      </c>
      <c r="P495" s="264">
        <v>0</v>
      </c>
      <c r="Q495" s="263">
        <f t="shared" ref="Q495" si="5124">IFERROR($D495*R495,0)</f>
        <v>0</v>
      </c>
      <c r="R495" s="264">
        <v>0</v>
      </c>
      <c r="S495" s="263">
        <f t="shared" ref="S495" si="5125">IFERROR($D495*T495,0)</f>
        <v>0</v>
      </c>
      <c r="T495" s="264">
        <v>0</v>
      </c>
      <c r="U495" s="263">
        <f t="shared" ref="U495" si="5126">IFERROR($D495*V495,0)</f>
        <v>0</v>
      </c>
      <c r="V495" s="264">
        <v>0</v>
      </c>
      <c r="W495" s="263">
        <f t="shared" ref="W495" si="5127">IFERROR($D495*X495,0)</f>
        <v>0</v>
      </c>
      <c r="X495" s="264">
        <v>0</v>
      </c>
      <c r="Y495" s="263">
        <f t="shared" ref="Y495" si="5128">IFERROR($D495*Z495,0)</f>
        <v>0</v>
      </c>
      <c r="Z495" s="264">
        <v>0</v>
      </c>
      <c r="AA495" s="263">
        <f t="shared" ref="AA495" si="5129">IFERROR($D495*AB495,0)</f>
        <v>0</v>
      </c>
      <c r="AB495" s="264"/>
      <c r="AC495" s="263">
        <f t="shared" ref="AC495" si="5130">IFERROR($D495*AD495,0)</f>
        <v>0</v>
      </c>
      <c r="AD495" s="264"/>
      <c r="AE495" s="263">
        <f t="shared" ref="AE495" si="5131">IFERROR($D495*AF495,0)</f>
        <v>0</v>
      </c>
      <c r="AF495" s="264"/>
      <c r="AG495" s="263">
        <f t="shared" ref="AG495" si="5132">IFERROR($D495*AH495,0)</f>
        <v>0</v>
      </c>
      <c r="AH495" s="264"/>
      <c r="AI495" s="263">
        <f t="shared" ref="AI495" si="5133">IFERROR($D495*AJ495,0)</f>
        <v>0</v>
      </c>
      <c r="AJ495" s="264">
        <v>0</v>
      </c>
      <c r="AK495" s="263">
        <f t="shared" ref="AK495" si="5134">IFERROR($D495*AL495,0)</f>
        <v>0</v>
      </c>
      <c r="AL495" s="264">
        <v>0</v>
      </c>
      <c r="AM495" s="263">
        <f t="shared" ref="AM495" si="5135">IFERROR($D495*AN495,0)</f>
        <v>0</v>
      </c>
      <c r="AN495" s="264">
        <v>0</v>
      </c>
      <c r="AO495" s="263">
        <f t="shared" ref="AO495" si="5136">IFERROR($D495*AP495,0)</f>
        <v>0</v>
      </c>
      <c r="AP495" s="264">
        <v>0</v>
      </c>
      <c r="AQ495" s="263">
        <f t="shared" ref="AQ495" si="5137">IFERROR($D495*AR495,0)</f>
        <v>0</v>
      </c>
      <c r="AR495" s="264">
        <v>0</v>
      </c>
      <c r="AS495" s="263">
        <f t="shared" ref="AS495" si="5138">IFERROR($D495*AT495,0)</f>
        <v>0</v>
      </c>
      <c r="AT495" s="264">
        <v>0</v>
      </c>
      <c r="AU495" s="263">
        <f t="shared" ref="AU495" si="5139">IFERROR($D495*AV495,0)</f>
        <v>0</v>
      </c>
      <c r="AV495" s="264">
        <v>0</v>
      </c>
      <c r="AW495" s="263">
        <f t="shared" ref="AW495" si="5140">IFERROR($D495*AX495,0)</f>
        <v>0</v>
      </c>
      <c r="AX495" s="264">
        <v>0</v>
      </c>
      <c r="AY495" s="263">
        <f t="shared" ref="AY495" si="5141">IFERROR($D495*AZ495,0)</f>
        <v>0</v>
      </c>
      <c r="AZ495" s="264">
        <v>0</v>
      </c>
      <c r="BA495" s="263">
        <f t="shared" ref="BA495" si="5142">IFERROR($D495*BB495,0)</f>
        <v>0</v>
      </c>
      <c r="BB495" s="264">
        <v>0</v>
      </c>
      <c r="BC495" s="263">
        <f t="shared" ref="BC495" si="5143">IFERROR($D495*BD495,0)</f>
        <v>0</v>
      </c>
      <c r="BD495" s="264">
        <v>0</v>
      </c>
      <c r="BE495" s="263">
        <f t="shared" ref="BE495" si="5144">IFERROR($D495*BF495,0)</f>
        <v>0</v>
      </c>
      <c r="BF495" s="264">
        <v>0</v>
      </c>
      <c r="BG495" s="263">
        <f t="shared" ref="BG495" si="5145">IFERROR($D495*BH495,0)</f>
        <v>0</v>
      </c>
      <c r="BH495" s="264">
        <v>0</v>
      </c>
      <c r="BI495" s="263">
        <f t="shared" ref="BI495" si="5146">IFERROR($D495*BJ495,0)</f>
        <v>0</v>
      </c>
      <c r="BJ495" s="264">
        <v>0</v>
      </c>
      <c r="BK495" s="263">
        <f t="shared" ref="BK495" si="5147">IFERROR($D495*BL495,0)</f>
        <v>0</v>
      </c>
      <c r="BL495" s="264">
        <v>0</v>
      </c>
      <c r="BM495" s="263">
        <f t="shared" ref="BM495" si="5148">IFERROR($D495*BN495,0)</f>
        <v>0</v>
      </c>
      <c r="BN495" s="264">
        <v>0</v>
      </c>
      <c r="BO495" s="263">
        <f t="shared" ref="BO495" si="5149">IFERROR($D495*BP495,0)</f>
        <v>0</v>
      </c>
      <c r="BP495" s="264">
        <v>0</v>
      </c>
      <c r="BQ495" s="476">
        <f t="shared" ref="BQ495" si="5150">SUM(BN495,BL495,BJ495,BH495,BF495,BD495,BB495,AZ495,AX495,AV495,AT495,AR495,AP495,AN495,AL495,AJ495,AH495,AF495,AD495,AB495,Z495,X495,V495,T495,R495,P495,N495,L495,J495,H495,BP495)</f>
        <v>0</v>
      </c>
      <c r="BR495" s="295">
        <f t="shared" si="4737"/>
        <v>0</v>
      </c>
    </row>
    <row r="496" spans="2:70" ht="18" hidden="1" customHeight="1" outlineLevel="2" thickTop="1" thickBot="1">
      <c r="B496" s="208" t="s">
        <v>947</v>
      </c>
      <c r="C496" s="260" t="str">
        <f>IF(VLOOKUP(B496,'Orçamento Detalhado'!$A$11:$I$529,4,)="","",(VLOOKUP(B496,'Orçamento Detalhado'!$A$11:$I$529,4,)))</f>
        <v/>
      </c>
      <c r="D496" s="261" t="str">
        <f>IF(B496="","",VLOOKUP($B496,'Orçamento Detalhado'!$A$11:$J$529,10,))</f>
        <v/>
      </c>
      <c r="E496" s="262">
        <f t="shared" ref="E496" si="5151">IFERROR(D496/$D$524,0)</f>
        <v>0</v>
      </c>
      <c r="F496" s="478">
        <v>492</v>
      </c>
      <c r="G496" s="263">
        <f t="shared" ref="G496" si="5152">IFERROR($D496*H496,0)</f>
        <v>0</v>
      </c>
      <c r="H496" s="264"/>
      <c r="I496" s="263">
        <f t="shared" ref="I496" si="5153">IFERROR($D496*J496,0)</f>
        <v>0</v>
      </c>
      <c r="J496" s="264"/>
      <c r="K496" s="263">
        <f t="shared" ref="K496" si="5154">IFERROR($D496*L496,0)</f>
        <v>0</v>
      </c>
      <c r="L496" s="264">
        <v>0</v>
      </c>
      <c r="M496" s="263">
        <f t="shared" ref="M496" si="5155">IFERROR($D496*N496,0)</f>
        <v>0</v>
      </c>
      <c r="N496" s="264">
        <v>0</v>
      </c>
      <c r="O496" s="263">
        <f t="shared" ref="O496" si="5156">IFERROR($D496*P496,0)</f>
        <v>0</v>
      </c>
      <c r="P496" s="264">
        <v>0</v>
      </c>
      <c r="Q496" s="263">
        <f t="shared" ref="Q496" si="5157">IFERROR($D496*R496,0)</f>
        <v>0</v>
      </c>
      <c r="R496" s="264">
        <v>0</v>
      </c>
      <c r="S496" s="263">
        <f t="shared" ref="S496" si="5158">IFERROR($D496*T496,0)</f>
        <v>0</v>
      </c>
      <c r="T496" s="264">
        <v>0</v>
      </c>
      <c r="U496" s="263">
        <f t="shared" ref="U496" si="5159">IFERROR($D496*V496,0)</f>
        <v>0</v>
      </c>
      <c r="V496" s="264">
        <v>0</v>
      </c>
      <c r="W496" s="263">
        <f t="shared" ref="W496" si="5160">IFERROR($D496*X496,0)</f>
        <v>0</v>
      </c>
      <c r="X496" s="264">
        <v>0</v>
      </c>
      <c r="Y496" s="263">
        <f t="shared" ref="Y496" si="5161">IFERROR($D496*Z496,0)</f>
        <v>0</v>
      </c>
      <c r="Z496" s="264">
        <v>0</v>
      </c>
      <c r="AA496" s="263">
        <f t="shared" ref="AA496" si="5162">IFERROR($D496*AB496,0)</f>
        <v>0</v>
      </c>
      <c r="AB496" s="264"/>
      <c r="AC496" s="263">
        <f t="shared" ref="AC496" si="5163">IFERROR($D496*AD496,0)</f>
        <v>0</v>
      </c>
      <c r="AD496" s="264"/>
      <c r="AE496" s="263">
        <f t="shared" ref="AE496" si="5164">IFERROR($D496*AF496,0)</f>
        <v>0</v>
      </c>
      <c r="AF496" s="264"/>
      <c r="AG496" s="263">
        <f t="shared" ref="AG496" si="5165">IFERROR($D496*AH496,0)</f>
        <v>0</v>
      </c>
      <c r="AH496" s="264"/>
      <c r="AI496" s="263">
        <f t="shared" ref="AI496" si="5166">IFERROR($D496*AJ496,0)</f>
        <v>0</v>
      </c>
      <c r="AJ496" s="264">
        <v>0</v>
      </c>
      <c r="AK496" s="263">
        <f t="shared" ref="AK496" si="5167">IFERROR($D496*AL496,0)</f>
        <v>0</v>
      </c>
      <c r="AL496" s="264">
        <v>0</v>
      </c>
      <c r="AM496" s="263">
        <f t="shared" ref="AM496" si="5168">IFERROR($D496*AN496,0)</f>
        <v>0</v>
      </c>
      <c r="AN496" s="264">
        <v>0</v>
      </c>
      <c r="AO496" s="263">
        <f t="shared" ref="AO496" si="5169">IFERROR($D496*AP496,0)</f>
        <v>0</v>
      </c>
      <c r="AP496" s="264">
        <v>0</v>
      </c>
      <c r="AQ496" s="263">
        <f t="shared" ref="AQ496" si="5170">IFERROR($D496*AR496,0)</f>
        <v>0</v>
      </c>
      <c r="AR496" s="264">
        <v>0</v>
      </c>
      <c r="AS496" s="263">
        <f t="shared" ref="AS496" si="5171">IFERROR($D496*AT496,0)</f>
        <v>0</v>
      </c>
      <c r="AT496" s="264">
        <v>0</v>
      </c>
      <c r="AU496" s="263">
        <f t="shared" ref="AU496" si="5172">IFERROR($D496*AV496,0)</f>
        <v>0</v>
      </c>
      <c r="AV496" s="264">
        <v>0</v>
      </c>
      <c r="AW496" s="263">
        <f t="shared" ref="AW496" si="5173">IFERROR($D496*AX496,0)</f>
        <v>0</v>
      </c>
      <c r="AX496" s="264">
        <v>0</v>
      </c>
      <c r="AY496" s="263">
        <f t="shared" ref="AY496" si="5174">IFERROR($D496*AZ496,0)</f>
        <v>0</v>
      </c>
      <c r="AZ496" s="264">
        <v>0</v>
      </c>
      <c r="BA496" s="263">
        <f t="shared" ref="BA496" si="5175">IFERROR($D496*BB496,0)</f>
        <v>0</v>
      </c>
      <c r="BB496" s="264">
        <v>0</v>
      </c>
      <c r="BC496" s="263">
        <f t="shared" ref="BC496" si="5176">IFERROR($D496*BD496,0)</f>
        <v>0</v>
      </c>
      <c r="BD496" s="264">
        <v>0</v>
      </c>
      <c r="BE496" s="263">
        <f t="shared" ref="BE496" si="5177">IFERROR($D496*BF496,0)</f>
        <v>0</v>
      </c>
      <c r="BF496" s="264">
        <v>0</v>
      </c>
      <c r="BG496" s="263">
        <f t="shared" ref="BG496" si="5178">IFERROR($D496*BH496,0)</f>
        <v>0</v>
      </c>
      <c r="BH496" s="264">
        <v>0</v>
      </c>
      <c r="BI496" s="263">
        <f t="shared" ref="BI496" si="5179">IFERROR($D496*BJ496,0)</f>
        <v>0</v>
      </c>
      <c r="BJ496" s="264">
        <v>0</v>
      </c>
      <c r="BK496" s="263">
        <f t="shared" ref="BK496" si="5180">IFERROR($D496*BL496,0)</f>
        <v>0</v>
      </c>
      <c r="BL496" s="264">
        <v>0</v>
      </c>
      <c r="BM496" s="263">
        <f t="shared" ref="BM496" si="5181">IFERROR($D496*BN496,0)</f>
        <v>0</v>
      </c>
      <c r="BN496" s="264">
        <v>0</v>
      </c>
      <c r="BO496" s="263">
        <f t="shared" ref="BO496" si="5182">IFERROR($D496*BP496,0)</f>
        <v>0</v>
      </c>
      <c r="BP496" s="264">
        <v>0</v>
      </c>
      <c r="BQ496" s="476">
        <f t="shared" ref="BQ496" si="5183">SUM(BN496,BL496,BJ496,BH496,BF496,BD496,BB496,AZ496,AX496,AV496,AT496,AR496,AP496,AN496,AL496,AJ496,AH496,AF496,AD496,AB496,Z496,X496,V496,T496,R496,P496,N496,L496,J496,H496,BP496)</f>
        <v>0</v>
      </c>
      <c r="BR496" s="295">
        <f t="shared" si="4737"/>
        <v>0</v>
      </c>
    </row>
    <row r="497" spans="2:70" ht="18" customHeight="1" collapsed="1" thickTop="1" thickBot="1">
      <c r="B497" s="219">
        <v>5</v>
      </c>
      <c r="C497" s="217" t="str">
        <f>IF(B497="","",VLOOKUP(B497,'Orçamento Detalhado'!$A$11:$I$529,4,))</f>
        <v>SEGUROS (sem BDI)</v>
      </c>
      <c r="D497" s="247">
        <f>SUM(D498:D503)</f>
        <v>0</v>
      </c>
      <c r="E497" s="248">
        <f t="shared" ref="E497:E503" si="5184">IFERROR(D497/$D$524,0)</f>
        <v>0</v>
      </c>
      <c r="F497" s="478">
        <v>493</v>
      </c>
      <c r="G497" s="247">
        <f>SUM(G498:G503)</f>
        <v>0</v>
      </c>
      <c r="H497" s="248">
        <f>IFERROR(G497/$D497,0)</f>
        <v>0</v>
      </c>
      <c r="I497" s="247">
        <f t="shared" ref="I497" si="5185">SUM(I498:I503)</f>
        <v>0</v>
      </c>
      <c r="J497" s="248">
        <f t="shared" ref="J497" si="5186">IFERROR(I497/$D497,0)</f>
        <v>0</v>
      </c>
      <c r="K497" s="247">
        <f t="shared" ref="K497" si="5187">SUM(K498:K503)</f>
        <v>0</v>
      </c>
      <c r="L497" s="248">
        <f t="shared" ref="L497" si="5188">IFERROR(K497/$D497,0)</f>
        <v>0</v>
      </c>
      <c r="M497" s="247">
        <f t="shared" ref="M497" si="5189">SUM(M498:M503)</f>
        <v>0</v>
      </c>
      <c r="N497" s="248">
        <f t="shared" ref="N497" si="5190">IFERROR(M497/$D497,0)</f>
        <v>0</v>
      </c>
      <c r="O497" s="247">
        <f t="shared" ref="O497" si="5191">SUM(O498:O503)</f>
        <v>0</v>
      </c>
      <c r="P497" s="248">
        <f t="shared" ref="P497" si="5192">IFERROR(O497/$D497,0)</f>
        <v>0</v>
      </c>
      <c r="Q497" s="247">
        <f t="shared" ref="Q497" si="5193">SUM(Q498:Q503)</f>
        <v>0</v>
      </c>
      <c r="R497" s="248">
        <f t="shared" ref="R497" si="5194">IFERROR(Q497/$D497,0)</f>
        <v>0</v>
      </c>
      <c r="S497" s="247">
        <f t="shared" ref="S497" si="5195">SUM(S498:S503)</f>
        <v>0</v>
      </c>
      <c r="T497" s="248">
        <f t="shared" ref="T497" si="5196">IFERROR(S497/$D497,0)</f>
        <v>0</v>
      </c>
      <c r="U497" s="247">
        <f t="shared" ref="U497" si="5197">SUM(U498:U503)</f>
        <v>0</v>
      </c>
      <c r="V497" s="248">
        <f t="shared" ref="V497" si="5198">IFERROR(U497/$D497,0)</f>
        <v>0</v>
      </c>
      <c r="W497" s="247">
        <f t="shared" ref="W497" si="5199">SUM(W498:W503)</f>
        <v>0</v>
      </c>
      <c r="X497" s="248">
        <f t="shared" ref="X497" si="5200">IFERROR(W497/$D497,0)</f>
        <v>0</v>
      </c>
      <c r="Y497" s="247">
        <f t="shared" ref="Y497" si="5201">SUM(Y498:Y503)</f>
        <v>0</v>
      </c>
      <c r="Z497" s="248">
        <f t="shared" ref="Z497" si="5202">IFERROR(Y497/$D497,0)</f>
        <v>0</v>
      </c>
      <c r="AA497" s="247">
        <f t="shared" ref="AA497" si="5203">SUM(AA498:AA503)</f>
        <v>0</v>
      </c>
      <c r="AB497" s="248">
        <f t="shared" ref="AB497" si="5204">IFERROR(AA497/$D497,0)</f>
        <v>0</v>
      </c>
      <c r="AC497" s="247">
        <f t="shared" ref="AC497" si="5205">SUM(AC498:AC503)</f>
        <v>0</v>
      </c>
      <c r="AD497" s="248">
        <f t="shared" ref="AD497" si="5206">IFERROR(AC497/$D497,0)</f>
        <v>0</v>
      </c>
      <c r="AE497" s="247">
        <f t="shared" ref="AE497" si="5207">SUM(AE498:AE503)</f>
        <v>0</v>
      </c>
      <c r="AF497" s="248">
        <f t="shared" ref="AF497" si="5208">IFERROR(AE497/$D497,0)</f>
        <v>0</v>
      </c>
      <c r="AG497" s="247">
        <f t="shared" ref="AG497" si="5209">SUM(AG498:AG503)</f>
        <v>0</v>
      </c>
      <c r="AH497" s="248">
        <f t="shared" ref="AH497" si="5210">IFERROR(AG497/$D497,0)</f>
        <v>0</v>
      </c>
      <c r="AI497" s="247">
        <f t="shared" ref="AI497" si="5211">SUM(AI498:AI503)</f>
        <v>0</v>
      </c>
      <c r="AJ497" s="248">
        <f t="shared" ref="AJ497" si="5212">IFERROR(AI497/$D497,0)</f>
        <v>0</v>
      </c>
      <c r="AK497" s="247">
        <f t="shared" ref="AK497" si="5213">SUM(AK498:AK503)</f>
        <v>0</v>
      </c>
      <c r="AL497" s="248">
        <f t="shared" ref="AL497" si="5214">IFERROR(AK497/$D497,0)</f>
        <v>0</v>
      </c>
      <c r="AM497" s="247">
        <f t="shared" ref="AM497" si="5215">SUM(AM498:AM503)</f>
        <v>0</v>
      </c>
      <c r="AN497" s="248">
        <f t="shared" ref="AN497" si="5216">IFERROR(AM497/$D497,0)</f>
        <v>0</v>
      </c>
      <c r="AO497" s="247">
        <f t="shared" ref="AO497" si="5217">SUM(AO498:AO503)</f>
        <v>0</v>
      </c>
      <c r="AP497" s="248">
        <f t="shared" ref="AP497" si="5218">IFERROR(AO497/$D497,0)</f>
        <v>0</v>
      </c>
      <c r="AQ497" s="247">
        <f t="shared" ref="AQ497" si="5219">SUM(AQ498:AQ503)</f>
        <v>0</v>
      </c>
      <c r="AR497" s="248">
        <f t="shared" ref="AR497" si="5220">IFERROR(AQ497/$D497,0)</f>
        <v>0</v>
      </c>
      <c r="AS497" s="247">
        <f t="shared" ref="AS497" si="5221">SUM(AS498:AS503)</f>
        <v>0</v>
      </c>
      <c r="AT497" s="248">
        <f t="shared" ref="AT497" si="5222">IFERROR(AS497/$D497,0)</f>
        <v>0</v>
      </c>
      <c r="AU497" s="247">
        <f t="shared" ref="AU497" si="5223">SUM(AU498:AU503)</f>
        <v>0</v>
      </c>
      <c r="AV497" s="248">
        <f t="shared" ref="AV497" si="5224">IFERROR(AU497/$D497,0)</f>
        <v>0</v>
      </c>
      <c r="AW497" s="247">
        <f t="shared" ref="AW497" si="5225">SUM(AW498:AW503)</f>
        <v>0</v>
      </c>
      <c r="AX497" s="248">
        <f t="shared" ref="AX497" si="5226">IFERROR(AW497/$D497,0)</f>
        <v>0</v>
      </c>
      <c r="AY497" s="247">
        <f t="shared" ref="AY497" si="5227">SUM(AY498:AY503)</f>
        <v>0</v>
      </c>
      <c r="AZ497" s="248">
        <f t="shared" ref="AZ497" si="5228">IFERROR(AY497/$D497,0)</f>
        <v>0</v>
      </c>
      <c r="BA497" s="247">
        <f t="shared" ref="BA497" si="5229">SUM(BA498:BA503)</f>
        <v>0</v>
      </c>
      <c r="BB497" s="248">
        <f t="shared" ref="BB497" si="5230">IFERROR(BA497/$D497,0)</f>
        <v>0</v>
      </c>
      <c r="BC497" s="247">
        <f t="shared" ref="BC497" si="5231">SUM(BC498:BC503)</f>
        <v>0</v>
      </c>
      <c r="BD497" s="248">
        <f t="shared" ref="BD497" si="5232">IFERROR(BC497/$D497,0)</f>
        <v>0</v>
      </c>
      <c r="BE497" s="247">
        <f t="shared" ref="BE497" si="5233">SUM(BE498:BE503)</f>
        <v>0</v>
      </c>
      <c r="BF497" s="248">
        <f t="shared" ref="BF497" si="5234">IFERROR(BE497/$D497,0)</f>
        <v>0</v>
      </c>
      <c r="BG497" s="247">
        <f t="shared" ref="BG497" si="5235">SUM(BG498:BG503)</f>
        <v>0</v>
      </c>
      <c r="BH497" s="248">
        <f t="shared" ref="BH497" si="5236">IFERROR(BG497/$D497,0)</f>
        <v>0</v>
      </c>
      <c r="BI497" s="247">
        <f t="shared" ref="BI497" si="5237">SUM(BI498:BI503)</f>
        <v>0</v>
      </c>
      <c r="BJ497" s="248">
        <f t="shared" ref="BJ497" si="5238">IFERROR(BI497/$D497,0)</f>
        <v>0</v>
      </c>
      <c r="BK497" s="247">
        <f t="shared" ref="BK497" si="5239">SUM(BK498:BK503)</f>
        <v>0</v>
      </c>
      <c r="BL497" s="248">
        <f t="shared" ref="BL497" si="5240">IFERROR(BK497/$D497,0)</f>
        <v>0</v>
      </c>
      <c r="BM497" s="247">
        <f t="shared" ref="BM497" si="5241">SUM(BM498:BM503)</f>
        <v>0</v>
      </c>
      <c r="BN497" s="248">
        <f t="shared" ref="BN497" si="5242">IFERROR(BM497/$D497,0)</f>
        <v>0</v>
      </c>
      <c r="BO497" s="247">
        <f t="shared" ref="BO497" si="5243">SUM(BO498:BO503)</f>
        <v>0</v>
      </c>
      <c r="BP497" s="248">
        <f t="shared" ref="BP497" si="5244">IFERROR(BO497/$D497,0)</f>
        <v>0</v>
      </c>
      <c r="BQ497" s="476">
        <f t="shared" si="5022"/>
        <v>0</v>
      </c>
      <c r="BR497" s="295">
        <f t="shared" si="4737"/>
        <v>0</v>
      </c>
    </row>
    <row r="498" spans="2:70" ht="18" hidden="1" customHeight="1" outlineLevel="2" thickTop="1" thickBot="1">
      <c r="B498" s="208" t="s">
        <v>948</v>
      </c>
      <c r="C498" s="260" t="str">
        <f>IF(VLOOKUP(B498,'Orçamento Detalhado'!$A$11:$I$529,4,)="","",(VLOOKUP(B498,'Orçamento Detalhado'!$A$11:$I$529,4,)))</f>
        <v>Risco Engenharia</v>
      </c>
      <c r="D498" s="261" t="str">
        <f>IF(B498="","",VLOOKUP($B498,'Orçamento Detalhado'!$A$11:$J$529,10,))</f>
        <v/>
      </c>
      <c r="E498" s="262">
        <f t="shared" si="5184"/>
        <v>0</v>
      </c>
      <c r="F498" s="478">
        <v>494</v>
      </c>
      <c r="G498" s="263">
        <f t="shared" ref="G498:G503" si="5245">IFERROR($D498*H498,0)</f>
        <v>0</v>
      </c>
      <c r="H498" s="264"/>
      <c r="I498" s="263">
        <f t="shared" ref="I498:I503" si="5246">IFERROR($D498*J498,0)</f>
        <v>0</v>
      </c>
      <c r="J498" s="264"/>
      <c r="K498" s="263">
        <f t="shared" ref="K498:K503" si="5247">IFERROR($D498*L498,0)</f>
        <v>0</v>
      </c>
      <c r="L498" s="264">
        <v>0</v>
      </c>
      <c r="M498" s="263">
        <f t="shared" ref="M498:M503" si="5248">IFERROR($D498*N498,0)</f>
        <v>0</v>
      </c>
      <c r="N498" s="264">
        <v>0</v>
      </c>
      <c r="O498" s="263">
        <f t="shared" ref="O498:O503" si="5249">IFERROR($D498*P498,0)</f>
        <v>0</v>
      </c>
      <c r="P498" s="264">
        <v>0</v>
      </c>
      <c r="Q498" s="263">
        <f t="shared" ref="Q498:Q503" si="5250">IFERROR($D498*R498,0)</f>
        <v>0</v>
      </c>
      <c r="R498" s="264">
        <v>0</v>
      </c>
      <c r="S498" s="263">
        <f t="shared" ref="S498:S503" si="5251">IFERROR($D498*T498,0)</f>
        <v>0</v>
      </c>
      <c r="T498" s="264">
        <v>0</v>
      </c>
      <c r="U498" s="263">
        <f t="shared" ref="U498:U503" si="5252">IFERROR($D498*V498,0)</f>
        <v>0</v>
      </c>
      <c r="V498" s="264">
        <v>0</v>
      </c>
      <c r="W498" s="263">
        <f t="shared" ref="W498:W503" si="5253">IFERROR($D498*X498,0)</f>
        <v>0</v>
      </c>
      <c r="X498" s="264">
        <v>0</v>
      </c>
      <c r="Y498" s="263">
        <f t="shared" ref="Y498:Y503" si="5254">IFERROR($D498*Z498,0)</f>
        <v>0</v>
      </c>
      <c r="Z498" s="264">
        <v>0</v>
      </c>
      <c r="AA498" s="263">
        <f t="shared" ref="AA498:AA503" si="5255">IFERROR($D498*AB498,0)</f>
        <v>0</v>
      </c>
      <c r="AB498" s="264"/>
      <c r="AC498" s="263">
        <f t="shared" ref="AC498:AC503" si="5256">IFERROR($D498*AD498,0)</f>
        <v>0</v>
      </c>
      <c r="AD498" s="264"/>
      <c r="AE498" s="263">
        <f t="shared" ref="AE498:AE503" si="5257">IFERROR($D498*AF498,0)</f>
        <v>0</v>
      </c>
      <c r="AF498" s="264"/>
      <c r="AG498" s="263">
        <f t="shared" ref="AG498:AG503" si="5258">IFERROR($D498*AH498,0)</f>
        <v>0</v>
      </c>
      <c r="AH498" s="264"/>
      <c r="AI498" s="263">
        <f t="shared" ref="AI498:AI503" si="5259">IFERROR($D498*AJ498,0)</f>
        <v>0</v>
      </c>
      <c r="AJ498" s="264">
        <v>0</v>
      </c>
      <c r="AK498" s="263">
        <f t="shared" ref="AK498:AK503" si="5260">IFERROR($D498*AL498,0)</f>
        <v>0</v>
      </c>
      <c r="AL498" s="264">
        <v>0</v>
      </c>
      <c r="AM498" s="263">
        <f t="shared" ref="AM498:AM503" si="5261">IFERROR($D498*AN498,0)</f>
        <v>0</v>
      </c>
      <c r="AN498" s="264">
        <v>0</v>
      </c>
      <c r="AO498" s="263">
        <f t="shared" ref="AO498:AO503" si="5262">IFERROR($D498*AP498,0)</f>
        <v>0</v>
      </c>
      <c r="AP498" s="264">
        <v>0</v>
      </c>
      <c r="AQ498" s="263">
        <f t="shared" ref="AQ498:AQ503" si="5263">IFERROR($D498*AR498,0)</f>
        <v>0</v>
      </c>
      <c r="AR498" s="264">
        <v>0</v>
      </c>
      <c r="AS498" s="263">
        <f t="shared" ref="AS498:AS503" si="5264">IFERROR($D498*AT498,0)</f>
        <v>0</v>
      </c>
      <c r="AT498" s="264">
        <v>0</v>
      </c>
      <c r="AU498" s="263">
        <f t="shared" ref="AU498:AU503" si="5265">IFERROR($D498*AV498,0)</f>
        <v>0</v>
      </c>
      <c r="AV498" s="264">
        <v>0</v>
      </c>
      <c r="AW498" s="263">
        <f t="shared" ref="AW498:AW503" si="5266">IFERROR($D498*AX498,0)</f>
        <v>0</v>
      </c>
      <c r="AX498" s="264">
        <v>0</v>
      </c>
      <c r="AY498" s="263">
        <f t="shared" ref="AY498:AY503" si="5267">IFERROR($D498*AZ498,0)</f>
        <v>0</v>
      </c>
      <c r="AZ498" s="264">
        <v>0</v>
      </c>
      <c r="BA498" s="263">
        <f t="shared" ref="BA498:BA503" si="5268">IFERROR($D498*BB498,0)</f>
        <v>0</v>
      </c>
      <c r="BB498" s="264">
        <v>0</v>
      </c>
      <c r="BC498" s="263">
        <f t="shared" ref="BC498:BC503" si="5269">IFERROR($D498*BD498,0)</f>
        <v>0</v>
      </c>
      <c r="BD498" s="264">
        <v>0</v>
      </c>
      <c r="BE498" s="263">
        <f t="shared" ref="BE498:BE503" si="5270">IFERROR($D498*BF498,0)</f>
        <v>0</v>
      </c>
      <c r="BF498" s="264">
        <v>0</v>
      </c>
      <c r="BG498" s="263">
        <f t="shared" ref="BG498:BG503" si="5271">IFERROR($D498*BH498,0)</f>
        <v>0</v>
      </c>
      <c r="BH498" s="264">
        <v>0</v>
      </c>
      <c r="BI498" s="263">
        <f t="shared" ref="BI498:BI503" si="5272">IFERROR($D498*BJ498,0)</f>
        <v>0</v>
      </c>
      <c r="BJ498" s="264">
        <v>0</v>
      </c>
      <c r="BK498" s="263">
        <f t="shared" ref="BK498:BK503" si="5273">IFERROR($D498*BL498,0)</f>
        <v>0</v>
      </c>
      <c r="BL498" s="264">
        <v>0</v>
      </c>
      <c r="BM498" s="263">
        <f t="shared" ref="BM498:BM503" si="5274">IFERROR($D498*BN498,0)</f>
        <v>0</v>
      </c>
      <c r="BN498" s="264">
        <v>0</v>
      </c>
      <c r="BO498" s="263">
        <f t="shared" ref="BO498:BO503" si="5275">IFERROR($D498*BP498,0)</f>
        <v>0</v>
      </c>
      <c r="BP498" s="264">
        <v>0</v>
      </c>
      <c r="BQ498" s="476">
        <f t="shared" ref="BQ498:BQ503" si="5276">SUM(BN498,BL498,BJ498,BH498,BF498,BD498,BB498,AZ498,AX498,AV498,AT498,AR498,AP498,AN498,AL498,AJ498,AH498,AF498,AD498,AB498,Z498,X498,V498,T498,R498,P498,N498,L498,J498,H498,BP498)</f>
        <v>0</v>
      </c>
      <c r="BR498" s="295">
        <f t="shared" si="4737"/>
        <v>0</v>
      </c>
    </row>
    <row r="499" spans="2:70" ht="18" hidden="1" customHeight="1" outlineLevel="2" thickTop="1" thickBot="1">
      <c r="B499" s="208" t="s">
        <v>950</v>
      </c>
      <c r="C499" s="260" t="str">
        <f>IF(VLOOKUP(B499,'Orçamento Detalhado'!$A$11:$I$529,4,)="","",(VLOOKUP(B499,'Orçamento Detalhado'!$A$11:$I$529,4,)))</f>
        <v>SGC: Garantia Executante Construtor / Garantia Término de Obra</v>
      </c>
      <c r="D499" s="261" t="str">
        <f>IF(B499="","",VLOOKUP($B499,'Orçamento Detalhado'!$A$11:$J$529,10,))</f>
        <v/>
      </c>
      <c r="E499" s="262">
        <f t="shared" si="5184"/>
        <v>0</v>
      </c>
      <c r="F499" s="478">
        <v>495</v>
      </c>
      <c r="G499" s="263">
        <f t="shared" si="5245"/>
        <v>0</v>
      </c>
      <c r="H499" s="264"/>
      <c r="I499" s="263">
        <f t="shared" si="5246"/>
        <v>0</v>
      </c>
      <c r="J499" s="264"/>
      <c r="K499" s="263">
        <f t="shared" si="5247"/>
        <v>0</v>
      </c>
      <c r="L499" s="264">
        <v>0</v>
      </c>
      <c r="M499" s="263">
        <f t="shared" si="5248"/>
        <v>0</v>
      </c>
      <c r="N499" s="264">
        <v>0</v>
      </c>
      <c r="O499" s="263">
        <f t="shared" si="5249"/>
        <v>0</v>
      </c>
      <c r="P499" s="264">
        <v>0</v>
      </c>
      <c r="Q499" s="263">
        <f t="shared" si="5250"/>
        <v>0</v>
      </c>
      <c r="R499" s="264">
        <v>0</v>
      </c>
      <c r="S499" s="263">
        <f t="shared" si="5251"/>
        <v>0</v>
      </c>
      <c r="T499" s="264">
        <v>0</v>
      </c>
      <c r="U499" s="263">
        <f t="shared" si="5252"/>
        <v>0</v>
      </c>
      <c r="V499" s="264">
        <v>0</v>
      </c>
      <c r="W499" s="263">
        <f t="shared" si="5253"/>
        <v>0</v>
      </c>
      <c r="X499" s="264">
        <v>0</v>
      </c>
      <c r="Y499" s="263">
        <f t="shared" si="5254"/>
        <v>0</v>
      </c>
      <c r="Z499" s="264">
        <v>0</v>
      </c>
      <c r="AA499" s="263">
        <f t="shared" si="5255"/>
        <v>0</v>
      </c>
      <c r="AB499" s="264"/>
      <c r="AC499" s="263">
        <f t="shared" si="5256"/>
        <v>0</v>
      </c>
      <c r="AD499" s="264"/>
      <c r="AE499" s="263">
        <f t="shared" si="5257"/>
        <v>0</v>
      </c>
      <c r="AF499" s="264"/>
      <c r="AG499" s="263">
        <f t="shared" si="5258"/>
        <v>0</v>
      </c>
      <c r="AH499" s="264"/>
      <c r="AI499" s="263">
        <f t="shared" si="5259"/>
        <v>0</v>
      </c>
      <c r="AJ499" s="264">
        <v>0</v>
      </c>
      <c r="AK499" s="263">
        <f t="shared" si="5260"/>
        <v>0</v>
      </c>
      <c r="AL499" s="264">
        <v>0</v>
      </c>
      <c r="AM499" s="263">
        <f t="shared" si="5261"/>
        <v>0</v>
      </c>
      <c r="AN499" s="264">
        <v>0</v>
      </c>
      <c r="AO499" s="263">
        <f t="shared" si="5262"/>
        <v>0</v>
      </c>
      <c r="AP499" s="264">
        <v>0</v>
      </c>
      <c r="AQ499" s="263">
        <f t="shared" si="5263"/>
        <v>0</v>
      </c>
      <c r="AR499" s="264">
        <v>0</v>
      </c>
      <c r="AS499" s="263">
        <f t="shared" si="5264"/>
        <v>0</v>
      </c>
      <c r="AT499" s="264">
        <v>0</v>
      </c>
      <c r="AU499" s="263">
        <f t="shared" si="5265"/>
        <v>0</v>
      </c>
      <c r="AV499" s="264">
        <v>0</v>
      </c>
      <c r="AW499" s="263">
        <f t="shared" si="5266"/>
        <v>0</v>
      </c>
      <c r="AX499" s="264">
        <v>0</v>
      </c>
      <c r="AY499" s="263">
        <f t="shared" si="5267"/>
        <v>0</v>
      </c>
      <c r="AZ499" s="264">
        <v>0</v>
      </c>
      <c r="BA499" s="263">
        <f t="shared" si="5268"/>
        <v>0</v>
      </c>
      <c r="BB499" s="264">
        <v>0</v>
      </c>
      <c r="BC499" s="263">
        <f t="shared" si="5269"/>
        <v>0</v>
      </c>
      <c r="BD499" s="264">
        <v>0</v>
      </c>
      <c r="BE499" s="263">
        <f t="shared" si="5270"/>
        <v>0</v>
      </c>
      <c r="BF499" s="264">
        <v>0</v>
      </c>
      <c r="BG499" s="263">
        <f t="shared" si="5271"/>
        <v>0</v>
      </c>
      <c r="BH499" s="264">
        <v>0</v>
      </c>
      <c r="BI499" s="263">
        <f t="shared" si="5272"/>
        <v>0</v>
      </c>
      <c r="BJ499" s="264">
        <v>0</v>
      </c>
      <c r="BK499" s="263">
        <f t="shared" si="5273"/>
        <v>0</v>
      </c>
      <c r="BL499" s="264">
        <v>0</v>
      </c>
      <c r="BM499" s="263">
        <f t="shared" si="5274"/>
        <v>0</v>
      </c>
      <c r="BN499" s="264">
        <v>0</v>
      </c>
      <c r="BO499" s="263">
        <f t="shared" si="5275"/>
        <v>0</v>
      </c>
      <c r="BP499" s="264">
        <v>0</v>
      </c>
      <c r="BQ499" s="476">
        <f t="shared" si="5276"/>
        <v>0</v>
      </c>
      <c r="BR499" s="295">
        <f t="shared" si="4737"/>
        <v>0</v>
      </c>
    </row>
    <row r="500" spans="2:70" ht="18" hidden="1" customHeight="1" outlineLevel="2" thickTop="1" thickBot="1">
      <c r="B500" s="208" t="s">
        <v>952</v>
      </c>
      <c r="C500" s="260" t="str">
        <f>IF(VLOOKUP(B500,'Orçamento Detalhado'!$A$11:$I$529,4,)="","",(VLOOKUP(B500,'Orçamento Detalhado'!$A$11:$I$529,4,)))</f>
        <v>SGPE: Garantia Pós Entrega / Manutenção Corretiva</v>
      </c>
      <c r="D500" s="261" t="str">
        <f>IF(B500="","",VLOOKUP($B500,'Orçamento Detalhado'!$A$11:$J$529,10,))</f>
        <v/>
      </c>
      <c r="E500" s="262">
        <f t="shared" si="5184"/>
        <v>0</v>
      </c>
      <c r="F500" s="478">
        <v>496</v>
      </c>
      <c r="G500" s="263">
        <f t="shared" si="5245"/>
        <v>0</v>
      </c>
      <c r="H500" s="264"/>
      <c r="I500" s="263">
        <f t="shared" si="5246"/>
        <v>0</v>
      </c>
      <c r="J500" s="264"/>
      <c r="K500" s="263">
        <f t="shared" si="5247"/>
        <v>0</v>
      </c>
      <c r="L500" s="264">
        <v>0</v>
      </c>
      <c r="M500" s="263">
        <f t="shared" si="5248"/>
        <v>0</v>
      </c>
      <c r="N500" s="264">
        <v>0</v>
      </c>
      <c r="O500" s="263">
        <f t="shared" si="5249"/>
        <v>0</v>
      </c>
      <c r="P500" s="264">
        <v>0</v>
      </c>
      <c r="Q500" s="263">
        <f t="shared" si="5250"/>
        <v>0</v>
      </c>
      <c r="R500" s="264">
        <v>0</v>
      </c>
      <c r="S500" s="263">
        <f t="shared" si="5251"/>
        <v>0</v>
      </c>
      <c r="T500" s="264">
        <v>0</v>
      </c>
      <c r="U500" s="263">
        <f t="shared" si="5252"/>
        <v>0</v>
      </c>
      <c r="V500" s="264">
        <v>0</v>
      </c>
      <c r="W500" s="263">
        <f t="shared" si="5253"/>
        <v>0</v>
      </c>
      <c r="X500" s="264">
        <v>0</v>
      </c>
      <c r="Y500" s="263">
        <f t="shared" si="5254"/>
        <v>0</v>
      </c>
      <c r="Z500" s="264">
        <v>0</v>
      </c>
      <c r="AA500" s="263">
        <f t="shared" si="5255"/>
        <v>0</v>
      </c>
      <c r="AB500" s="264"/>
      <c r="AC500" s="263">
        <f t="shared" si="5256"/>
        <v>0</v>
      </c>
      <c r="AD500" s="264"/>
      <c r="AE500" s="263">
        <f t="shared" si="5257"/>
        <v>0</v>
      </c>
      <c r="AF500" s="264"/>
      <c r="AG500" s="263">
        <f t="shared" si="5258"/>
        <v>0</v>
      </c>
      <c r="AH500" s="264"/>
      <c r="AI500" s="263">
        <f t="shared" si="5259"/>
        <v>0</v>
      </c>
      <c r="AJ500" s="264">
        <v>0</v>
      </c>
      <c r="AK500" s="263">
        <f t="shared" si="5260"/>
        <v>0</v>
      </c>
      <c r="AL500" s="264">
        <v>0</v>
      </c>
      <c r="AM500" s="263">
        <f t="shared" si="5261"/>
        <v>0</v>
      </c>
      <c r="AN500" s="264">
        <v>0</v>
      </c>
      <c r="AO500" s="263">
        <f t="shared" si="5262"/>
        <v>0</v>
      </c>
      <c r="AP500" s="264">
        <v>0</v>
      </c>
      <c r="AQ500" s="263">
        <f t="shared" si="5263"/>
        <v>0</v>
      </c>
      <c r="AR500" s="264">
        <v>0</v>
      </c>
      <c r="AS500" s="263">
        <f t="shared" si="5264"/>
        <v>0</v>
      </c>
      <c r="AT500" s="264">
        <v>0</v>
      </c>
      <c r="AU500" s="263">
        <f t="shared" si="5265"/>
        <v>0</v>
      </c>
      <c r="AV500" s="264">
        <v>0</v>
      </c>
      <c r="AW500" s="263">
        <f t="shared" si="5266"/>
        <v>0</v>
      </c>
      <c r="AX500" s="264">
        <v>0</v>
      </c>
      <c r="AY500" s="263">
        <f t="shared" si="5267"/>
        <v>0</v>
      </c>
      <c r="AZ500" s="264">
        <v>0</v>
      </c>
      <c r="BA500" s="263">
        <f t="shared" si="5268"/>
        <v>0</v>
      </c>
      <c r="BB500" s="264">
        <v>0</v>
      </c>
      <c r="BC500" s="263">
        <f t="shared" si="5269"/>
        <v>0</v>
      </c>
      <c r="BD500" s="264">
        <v>0</v>
      </c>
      <c r="BE500" s="263">
        <f t="shared" si="5270"/>
        <v>0</v>
      </c>
      <c r="BF500" s="264">
        <v>0</v>
      </c>
      <c r="BG500" s="263">
        <f t="shared" si="5271"/>
        <v>0</v>
      </c>
      <c r="BH500" s="264">
        <v>0</v>
      </c>
      <c r="BI500" s="263">
        <f t="shared" si="5272"/>
        <v>0</v>
      </c>
      <c r="BJ500" s="264">
        <v>0</v>
      </c>
      <c r="BK500" s="263">
        <f t="shared" si="5273"/>
        <v>0</v>
      </c>
      <c r="BL500" s="264">
        <v>0</v>
      </c>
      <c r="BM500" s="263">
        <f t="shared" si="5274"/>
        <v>0</v>
      </c>
      <c r="BN500" s="264">
        <v>0</v>
      </c>
      <c r="BO500" s="263">
        <f t="shared" si="5275"/>
        <v>0</v>
      </c>
      <c r="BP500" s="264">
        <v>0</v>
      </c>
      <c r="BQ500" s="476">
        <f t="shared" si="5276"/>
        <v>0</v>
      </c>
      <c r="BR500" s="295">
        <f t="shared" si="4737"/>
        <v>0</v>
      </c>
    </row>
    <row r="501" spans="2:70" ht="18" hidden="1" customHeight="1" outlineLevel="2" thickTop="1" thickBot="1">
      <c r="B501" s="208" t="s">
        <v>954</v>
      </c>
      <c r="C501" s="260" t="str">
        <f>IF(VLOOKUP(B501,'Orçamento Detalhado'!$A$11:$I$529,4,)="","",(VLOOKUP(B501,'Orçamento Detalhado'!$A$11:$I$529,4,)))</f>
        <v/>
      </c>
      <c r="D501" s="261" t="str">
        <f>IF(B501="","",VLOOKUP($B501,'Orçamento Detalhado'!$A$11:$J$529,10,))</f>
        <v/>
      </c>
      <c r="E501" s="262">
        <f t="shared" si="5184"/>
        <v>0</v>
      </c>
      <c r="F501" s="478">
        <v>497</v>
      </c>
      <c r="G501" s="263">
        <f t="shared" si="5245"/>
        <v>0</v>
      </c>
      <c r="H501" s="264"/>
      <c r="I501" s="263">
        <f t="shared" si="5246"/>
        <v>0</v>
      </c>
      <c r="J501" s="264"/>
      <c r="K501" s="263">
        <f t="shared" si="5247"/>
        <v>0</v>
      </c>
      <c r="L501" s="264">
        <v>0</v>
      </c>
      <c r="M501" s="263">
        <f t="shared" si="5248"/>
        <v>0</v>
      </c>
      <c r="N501" s="264">
        <v>0</v>
      </c>
      <c r="O501" s="263">
        <f t="shared" si="5249"/>
        <v>0</v>
      </c>
      <c r="P501" s="264">
        <v>0</v>
      </c>
      <c r="Q501" s="263">
        <f t="shared" si="5250"/>
        <v>0</v>
      </c>
      <c r="R501" s="264">
        <v>0</v>
      </c>
      <c r="S501" s="263">
        <f t="shared" si="5251"/>
        <v>0</v>
      </c>
      <c r="T501" s="264">
        <v>0</v>
      </c>
      <c r="U501" s="263">
        <f t="shared" si="5252"/>
        <v>0</v>
      </c>
      <c r="V501" s="264">
        <v>0</v>
      </c>
      <c r="W501" s="263">
        <f t="shared" si="5253"/>
        <v>0</v>
      </c>
      <c r="X501" s="264">
        <v>0</v>
      </c>
      <c r="Y501" s="263">
        <f t="shared" si="5254"/>
        <v>0</v>
      </c>
      <c r="Z501" s="264">
        <v>0</v>
      </c>
      <c r="AA501" s="263">
        <f t="shared" si="5255"/>
        <v>0</v>
      </c>
      <c r="AB501" s="264"/>
      <c r="AC501" s="263">
        <f t="shared" si="5256"/>
        <v>0</v>
      </c>
      <c r="AD501" s="264"/>
      <c r="AE501" s="263">
        <f t="shared" si="5257"/>
        <v>0</v>
      </c>
      <c r="AF501" s="264"/>
      <c r="AG501" s="263">
        <f t="shared" si="5258"/>
        <v>0</v>
      </c>
      <c r="AH501" s="264"/>
      <c r="AI501" s="263">
        <f t="shared" si="5259"/>
        <v>0</v>
      </c>
      <c r="AJ501" s="264">
        <v>0</v>
      </c>
      <c r="AK501" s="263">
        <f t="shared" si="5260"/>
        <v>0</v>
      </c>
      <c r="AL501" s="264">
        <v>0</v>
      </c>
      <c r="AM501" s="263">
        <f t="shared" si="5261"/>
        <v>0</v>
      </c>
      <c r="AN501" s="264">
        <v>0</v>
      </c>
      <c r="AO501" s="263">
        <f t="shared" si="5262"/>
        <v>0</v>
      </c>
      <c r="AP501" s="264">
        <v>0</v>
      </c>
      <c r="AQ501" s="263">
        <f t="shared" si="5263"/>
        <v>0</v>
      </c>
      <c r="AR501" s="264">
        <v>0</v>
      </c>
      <c r="AS501" s="263">
        <f t="shared" si="5264"/>
        <v>0</v>
      </c>
      <c r="AT501" s="264">
        <v>0</v>
      </c>
      <c r="AU501" s="263">
        <f t="shared" si="5265"/>
        <v>0</v>
      </c>
      <c r="AV501" s="264">
        <v>0</v>
      </c>
      <c r="AW501" s="263">
        <f t="shared" si="5266"/>
        <v>0</v>
      </c>
      <c r="AX501" s="264">
        <v>0</v>
      </c>
      <c r="AY501" s="263">
        <f t="shared" si="5267"/>
        <v>0</v>
      </c>
      <c r="AZ501" s="264">
        <v>0</v>
      </c>
      <c r="BA501" s="263">
        <f t="shared" si="5268"/>
        <v>0</v>
      </c>
      <c r="BB501" s="264">
        <v>0</v>
      </c>
      <c r="BC501" s="263">
        <f t="shared" si="5269"/>
        <v>0</v>
      </c>
      <c r="BD501" s="264">
        <v>0</v>
      </c>
      <c r="BE501" s="263">
        <f t="shared" si="5270"/>
        <v>0</v>
      </c>
      <c r="BF501" s="264">
        <v>0</v>
      </c>
      <c r="BG501" s="263">
        <f t="shared" si="5271"/>
        <v>0</v>
      </c>
      <c r="BH501" s="264">
        <v>0</v>
      </c>
      <c r="BI501" s="263">
        <f t="shared" si="5272"/>
        <v>0</v>
      </c>
      <c r="BJ501" s="264">
        <v>0</v>
      </c>
      <c r="BK501" s="263">
        <f t="shared" si="5273"/>
        <v>0</v>
      </c>
      <c r="BL501" s="264">
        <v>0</v>
      </c>
      <c r="BM501" s="263">
        <f t="shared" si="5274"/>
        <v>0</v>
      </c>
      <c r="BN501" s="264">
        <v>0</v>
      </c>
      <c r="BO501" s="263">
        <f t="shared" si="5275"/>
        <v>0</v>
      </c>
      <c r="BP501" s="264">
        <v>0</v>
      </c>
      <c r="BQ501" s="476">
        <f t="shared" si="5276"/>
        <v>0</v>
      </c>
      <c r="BR501" s="295">
        <f t="shared" si="4737"/>
        <v>0</v>
      </c>
    </row>
    <row r="502" spans="2:70" ht="18" hidden="1" customHeight="1" outlineLevel="2" thickTop="1" thickBot="1">
      <c r="B502" s="208" t="s">
        <v>955</v>
      </c>
      <c r="C502" s="260" t="str">
        <f>IF(VLOOKUP(B502,'Orçamento Detalhado'!$A$11:$I$529,4,)="","",(VLOOKUP(B502,'Orçamento Detalhado'!$A$11:$I$529,4,)))</f>
        <v/>
      </c>
      <c r="D502" s="261" t="str">
        <f>IF(B502="","",VLOOKUP($B502,'Orçamento Detalhado'!$A$11:$J$529,10,))</f>
        <v/>
      </c>
      <c r="E502" s="262">
        <f t="shared" si="5184"/>
        <v>0</v>
      </c>
      <c r="F502" s="478">
        <v>498</v>
      </c>
      <c r="G502" s="263">
        <f t="shared" si="5245"/>
        <v>0</v>
      </c>
      <c r="H502" s="264"/>
      <c r="I502" s="263">
        <f t="shared" si="5246"/>
        <v>0</v>
      </c>
      <c r="J502" s="264"/>
      <c r="K502" s="263">
        <f t="shared" si="5247"/>
        <v>0</v>
      </c>
      <c r="L502" s="264">
        <v>0</v>
      </c>
      <c r="M502" s="263">
        <f t="shared" si="5248"/>
        <v>0</v>
      </c>
      <c r="N502" s="264">
        <v>0</v>
      </c>
      <c r="O502" s="263">
        <f t="shared" si="5249"/>
        <v>0</v>
      </c>
      <c r="P502" s="264">
        <v>0</v>
      </c>
      <c r="Q502" s="263">
        <f t="shared" si="5250"/>
        <v>0</v>
      </c>
      <c r="R502" s="264">
        <v>0</v>
      </c>
      <c r="S502" s="263">
        <f t="shared" si="5251"/>
        <v>0</v>
      </c>
      <c r="T502" s="264">
        <v>0</v>
      </c>
      <c r="U502" s="263">
        <f t="shared" si="5252"/>
        <v>0</v>
      </c>
      <c r="V502" s="264">
        <v>0</v>
      </c>
      <c r="W502" s="263">
        <f t="shared" si="5253"/>
        <v>0</v>
      </c>
      <c r="X502" s="264">
        <v>0</v>
      </c>
      <c r="Y502" s="263">
        <f t="shared" si="5254"/>
        <v>0</v>
      </c>
      <c r="Z502" s="264">
        <v>0</v>
      </c>
      <c r="AA502" s="263">
        <f t="shared" si="5255"/>
        <v>0</v>
      </c>
      <c r="AB502" s="264"/>
      <c r="AC502" s="263">
        <f t="shared" si="5256"/>
        <v>0</v>
      </c>
      <c r="AD502" s="264"/>
      <c r="AE502" s="263">
        <f t="shared" si="5257"/>
        <v>0</v>
      </c>
      <c r="AF502" s="264"/>
      <c r="AG502" s="263">
        <f t="shared" si="5258"/>
        <v>0</v>
      </c>
      <c r="AH502" s="264"/>
      <c r="AI502" s="263">
        <f t="shared" si="5259"/>
        <v>0</v>
      </c>
      <c r="AJ502" s="264">
        <v>0</v>
      </c>
      <c r="AK502" s="263">
        <f t="shared" si="5260"/>
        <v>0</v>
      </c>
      <c r="AL502" s="264">
        <v>0</v>
      </c>
      <c r="AM502" s="263">
        <f t="shared" si="5261"/>
        <v>0</v>
      </c>
      <c r="AN502" s="264">
        <v>0</v>
      </c>
      <c r="AO502" s="263">
        <f t="shared" si="5262"/>
        <v>0</v>
      </c>
      <c r="AP502" s="264">
        <v>0</v>
      </c>
      <c r="AQ502" s="263">
        <f t="shared" si="5263"/>
        <v>0</v>
      </c>
      <c r="AR502" s="264">
        <v>0</v>
      </c>
      <c r="AS502" s="263">
        <f t="shared" si="5264"/>
        <v>0</v>
      </c>
      <c r="AT502" s="264">
        <v>0</v>
      </c>
      <c r="AU502" s="263">
        <f t="shared" si="5265"/>
        <v>0</v>
      </c>
      <c r="AV502" s="264">
        <v>0</v>
      </c>
      <c r="AW502" s="263">
        <f t="shared" si="5266"/>
        <v>0</v>
      </c>
      <c r="AX502" s="264">
        <v>0</v>
      </c>
      <c r="AY502" s="263">
        <f t="shared" si="5267"/>
        <v>0</v>
      </c>
      <c r="AZ502" s="264">
        <v>0</v>
      </c>
      <c r="BA502" s="263">
        <f t="shared" si="5268"/>
        <v>0</v>
      </c>
      <c r="BB502" s="264">
        <v>0</v>
      </c>
      <c r="BC502" s="263">
        <f t="shared" si="5269"/>
        <v>0</v>
      </c>
      <c r="BD502" s="264">
        <v>0</v>
      </c>
      <c r="BE502" s="263">
        <f t="shared" si="5270"/>
        <v>0</v>
      </c>
      <c r="BF502" s="264">
        <v>0</v>
      </c>
      <c r="BG502" s="263">
        <f t="shared" si="5271"/>
        <v>0</v>
      </c>
      <c r="BH502" s="264">
        <v>0</v>
      </c>
      <c r="BI502" s="263">
        <f t="shared" si="5272"/>
        <v>0</v>
      </c>
      <c r="BJ502" s="264">
        <v>0</v>
      </c>
      <c r="BK502" s="263">
        <f t="shared" si="5273"/>
        <v>0</v>
      </c>
      <c r="BL502" s="264">
        <v>0</v>
      </c>
      <c r="BM502" s="263">
        <f t="shared" si="5274"/>
        <v>0</v>
      </c>
      <c r="BN502" s="264">
        <v>0</v>
      </c>
      <c r="BO502" s="263">
        <f t="shared" si="5275"/>
        <v>0</v>
      </c>
      <c r="BP502" s="264">
        <v>0</v>
      </c>
      <c r="BQ502" s="476">
        <f t="shared" si="5276"/>
        <v>0</v>
      </c>
      <c r="BR502" s="295">
        <f t="shared" si="4737"/>
        <v>0</v>
      </c>
    </row>
    <row r="503" spans="2:70" ht="18" hidden="1" customHeight="1" outlineLevel="2" thickTop="1" thickBot="1">
      <c r="B503" s="208" t="s">
        <v>956</v>
      </c>
      <c r="C503" s="260" t="str">
        <f>IF(VLOOKUP(B503,'Orçamento Detalhado'!$A$11:$I$529,4,)="","",(VLOOKUP(B503,'Orçamento Detalhado'!$A$11:$I$529,4,)))</f>
        <v/>
      </c>
      <c r="D503" s="261" t="str">
        <f>IF(B503="","",VLOOKUP($B503,'Orçamento Detalhado'!$A$11:$J$529,10,))</f>
        <v/>
      </c>
      <c r="E503" s="262">
        <f t="shared" si="5184"/>
        <v>0</v>
      </c>
      <c r="F503" s="478">
        <v>499</v>
      </c>
      <c r="G503" s="263">
        <f t="shared" si="5245"/>
        <v>0</v>
      </c>
      <c r="H503" s="264"/>
      <c r="I503" s="263">
        <f t="shared" si="5246"/>
        <v>0</v>
      </c>
      <c r="J503" s="264"/>
      <c r="K503" s="263">
        <f t="shared" si="5247"/>
        <v>0</v>
      </c>
      <c r="L503" s="264">
        <v>0</v>
      </c>
      <c r="M503" s="263">
        <f t="shared" si="5248"/>
        <v>0</v>
      </c>
      <c r="N503" s="264">
        <v>0</v>
      </c>
      <c r="O503" s="263">
        <f t="shared" si="5249"/>
        <v>0</v>
      </c>
      <c r="P503" s="264">
        <v>0</v>
      </c>
      <c r="Q503" s="263">
        <f t="shared" si="5250"/>
        <v>0</v>
      </c>
      <c r="R503" s="264">
        <v>0</v>
      </c>
      <c r="S503" s="263">
        <f t="shared" si="5251"/>
        <v>0</v>
      </c>
      <c r="T503" s="264">
        <v>0</v>
      </c>
      <c r="U503" s="263">
        <f t="shared" si="5252"/>
        <v>0</v>
      </c>
      <c r="V503" s="264">
        <v>0</v>
      </c>
      <c r="W503" s="263">
        <f t="shared" si="5253"/>
        <v>0</v>
      </c>
      <c r="X503" s="264">
        <v>0</v>
      </c>
      <c r="Y503" s="263">
        <f t="shared" si="5254"/>
        <v>0</v>
      </c>
      <c r="Z503" s="264">
        <v>0</v>
      </c>
      <c r="AA503" s="263">
        <f t="shared" si="5255"/>
        <v>0</v>
      </c>
      <c r="AB503" s="264"/>
      <c r="AC503" s="263">
        <f t="shared" si="5256"/>
        <v>0</v>
      </c>
      <c r="AD503" s="264"/>
      <c r="AE503" s="263">
        <f t="shared" si="5257"/>
        <v>0</v>
      </c>
      <c r="AF503" s="264"/>
      <c r="AG503" s="263">
        <f t="shared" si="5258"/>
        <v>0</v>
      </c>
      <c r="AH503" s="264"/>
      <c r="AI503" s="263">
        <f t="shared" si="5259"/>
        <v>0</v>
      </c>
      <c r="AJ503" s="264">
        <v>0</v>
      </c>
      <c r="AK503" s="263">
        <f t="shared" si="5260"/>
        <v>0</v>
      </c>
      <c r="AL503" s="264">
        <v>0</v>
      </c>
      <c r="AM503" s="263">
        <f t="shared" si="5261"/>
        <v>0</v>
      </c>
      <c r="AN503" s="264">
        <v>0</v>
      </c>
      <c r="AO503" s="263">
        <f t="shared" si="5262"/>
        <v>0</v>
      </c>
      <c r="AP503" s="264">
        <v>0</v>
      </c>
      <c r="AQ503" s="263">
        <f t="shared" si="5263"/>
        <v>0</v>
      </c>
      <c r="AR503" s="264">
        <v>0</v>
      </c>
      <c r="AS503" s="263">
        <f t="shared" si="5264"/>
        <v>0</v>
      </c>
      <c r="AT503" s="264">
        <v>0</v>
      </c>
      <c r="AU503" s="263">
        <f t="shared" si="5265"/>
        <v>0</v>
      </c>
      <c r="AV503" s="264">
        <v>0</v>
      </c>
      <c r="AW503" s="263">
        <f t="shared" si="5266"/>
        <v>0</v>
      </c>
      <c r="AX503" s="264">
        <v>0</v>
      </c>
      <c r="AY503" s="263">
        <f t="shared" si="5267"/>
        <v>0</v>
      </c>
      <c r="AZ503" s="264">
        <v>0</v>
      </c>
      <c r="BA503" s="263">
        <f t="shared" si="5268"/>
        <v>0</v>
      </c>
      <c r="BB503" s="264">
        <v>0</v>
      </c>
      <c r="BC503" s="263">
        <f t="shared" si="5269"/>
        <v>0</v>
      </c>
      <c r="BD503" s="264">
        <v>0</v>
      </c>
      <c r="BE503" s="263">
        <f t="shared" si="5270"/>
        <v>0</v>
      </c>
      <c r="BF503" s="264">
        <v>0</v>
      </c>
      <c r="BG503" s="263">
        <f t="shared" si="5271"/>
        <v>0</v>
      </c>
      <c r="BH503" s="264">
        <v>0</v>
      </c>
      <c r="BI503" s="263">
        <f t="shared" si="5272"/>
        <v>0</v>
      </c>
      <c r="BJ503" s="264">
        <v>0</v>
      </c>
      <c r="BK503" s="263">
        <f t="shared" si="5273"/>
        <v>0</v>
      </c>
      <c r="BL503" s="264">
        <v>0</v>
      </c>
      <c r="BM503" s="263">
        <f t="shared" si="5274"/>
        <v>0</v>
      </c>
      <c r="BN503" s="264">
        <v>0</v>
      </c>
      <c r="BO503" s="263">
        <f t="shared" si="5275"/>
        <v>0</v>
      </c>
      <c r="BP503" s="264">
        <v>0</v>
      </c>
      <c r="BQ503" s="476">
        <f t="shared" si="5276"/>
        <v>0</v>
      </c>
      <c r="BR503" s="295">
        <f t="shared" si="4737"/>
        <v>0</v>
      </c>
    </row>
    <row r="504" spans="2:70" ht="18" customHeight="1" collapsed="1" thickTop="1" thickBot="1">
      <c r="B504" s="219">
        <v>6</v>
      </c>
      <c r="C504" s="217" t="str">
        <f>IF(B504="","",VLOOKUP(B504,'Orçamento Detalhado'!$A$11:$I$529,4,))</f>
        <v>LEGALIZAÇÃO (sem BDI)</v>
      </c>
      <c r="D504" s="247">
        <f>SUM(D505:D518)</f>
        <v>0</v>
      </c>
      <c r="E504" s="248">
        <f t="shared" ref="E504:E517" si="5277">IFERROR(D504/$D$524,0)</f>
        <v>0</v>
      </c>
      <c r="F504" s="478">
        <v>500</v>
      </c>
      <c r="G504" s="247">
        <f>SUM(G505:G518)</f>
        <v>0</v>
      </c>
      <c r="H504" s="248">
        <f>IFERROR(G504/$D504,0)</f>
        <v>0</v>
      </c>
      <c r="I504" s="247">
        <f>SUM(I505:I518)</f>
        <v>0</v>
      </c>
      <c r="J504" s="248">
        <f t="shared" ref="J504" si="5278">IFERROR(I504/$D504,0)</f>
        <v>0</v>
      </c>
      <c r="K504" s="247">
        <f>SUM(K505:K518)</f>
        <v>0</v>
      </c>
      <c r="L504" s="248">
        <f t="shared" ref="L504" si="5279">IFERROR(K504/$D504,0)</f>
        <v>0</v>
      </c>
      <c r="M504" s="247">
        <f>SUM(M505:M518)</f>
        <v>0</v>
      </c>
      <c r="N504" s="248">
        <f t="shared" ref="N504" si="5280">IFERROR(M504/$D504,0)</f>
        <v>0</v>
      </c>
      <c r="O504" s="247">
        <f>SUM(O505:O518)</f>
        <v>0</v>
      </c>
      <c r="P504" s="248">
        <f t="shared" ref="P504" si="5281">IFERROR(O504/$D504,0)</f>
        <v>0</v>
      </c>
      <c r="Q504" s="247">
        <f>SUM(Q505:Q518)</f>
        <v>0</v>
      </c>
      <c r="R504" s="248">
        <f t="shared" ref="R504" si="5282">IFERROR(Q504/$D504,0)</f>
        <v>0</v>
      </c>
      <c r="S504" s="247">
        <f>SUM(S505:S518)</f>
        <v>0</v>
      </c>
      <c r="T504" s="248">
        <f t="shared" ref="T504" si="5283">IFERROR(S504/$D504,0)</f>
        <v>0</v>
      </c>
      <c r="U504" s="247">
        <f>SUM(U505:U518)</f>
        <v>0</v>
      </c>
      <c r="V504" s="248">
        <f t="shared" ref="V504" si="5284">IFERROR(U504/$D504,0)</f>
        <v>0</v>
      </c>
      <c r="W504" s="247">
        <f>SUM(W505:W518)</f>
        <v>0</v>
      </c>
      <c r="X504" s="248">
        <f t="shared" ref="X504" si="5285">IFERROR(W504/$D504,0)</f>
        <v>0</v>
      </c>
      <c r="Y504" s="247">
        <f>SUM(Y505:Y518)</f>
        <v>0</v>
      </c>
      <c r="Z504" s="248">
        <f t="shared" ref="Z504" si="5286">IFERROR(Y504/$D504,0)</f>
        <v>0</v>
      </c>
      <c r="AA504" s="247">
        <f>SUM(AA505:AA518)</f>
        <v>0</v>
      </c>
      <c r="AB504" s="248">
        <f t="shared" ref="AB504" si="5287">IFERROR(AA504/$D504,0)</f>
        <v>0</v>
      </c>
      <c r="AC504" s="247">
        <f>SUM(AC505:AC518)</f>
        <v>0</v>
      </c>
      <c r="AD504" s="248">
        <f t="shared" ref="AD504" si="5288">IFERROR(AC504/$D504,0)</f>
        <v>0</v>
      </c>
      <c r="AE504" s="247">
        <f>SUM(AE505:AE518)</f>
        <v>0</v>
      </c>
      <c r="AF504" s="248">
        <f t="shared" ref="AF504" si="5289">IFERROR(AE504/$D504,0)</f>
        <v>0</v>
      </c>
      <c r="AG504" s="247">
        <f>SUM(AG505:AG518)</f>
        <v>0</v>
      </c>
      <c r="AH504" s="248">
        <f t="shared" ref="AH504" si="5290">IFERROR(AG504/$D504,0)</f>
        <v>0</v>
      </c>
      <c r="AI504" s="247">
        <f>SUM(AI505:AI518)</f>
        <v>0</v>
      </c>
      <c r="AJ504" s="248">
        <f t="shared" ref="AJ504" si="5291">IFERROR(AI504/$D504,0)</f>
        <v>0</v>
      </c>
      <c r="AK504" s="247">
        <f>SUM(AK505:AK518)</f>
        <v>0</v>
      </c>
      <c r="AL504" s="248">
        <f t="shared" ref="AL504" si="5292">IFERROR(AK504/$D504,0)</f>
        <v>0</v>
      </c>
      <c r="AM504" s="247">
        <f>SUM(AM505:AM518)</f>
        <v>0</v>
      </c>
      <c r="AN504" s="248">
        <f t="shared" ref="AN504" si="5293">IFERROR(AM504/$D504,0)</f>
        <v>0</v>
      </c>
      <c r="AO504" s="247">
        <f>SUM(AO505:AO518)</f>
        <v>0</v>
      </c>
      <c r="AP504" s="248">
        <f t="shared" ref="AP504" si="5294">IFERROR(AO504/$D504,0)</f>
        <v>0</v>
      </c>
      <c r="AQ504" s="247">
        <f>SUM(AQ505:AQ518)</f>
        <v>0</v>
      </c>
      <c r="AR504" s="248">
        <f t="shared" ref="AR504" si="5295">IFERROR(AQ504/$D504,0)</f>
        <v>0</v>
      </c>
      <c r="AS504" s="247">
        <f>SUM(AS505:AS518)</f>
        <v>0</v>
      </c>
      <c r="AT504" s="248">
        <f t="shared" ref="AT504" si="5296">IFERROR(AS504/$D504,0)</f>
        <v>0</v>
      </c>
      <c r="AU504" s="247">
        <f>SUM(AU505:AU518)</f>
        <v>0</v>
      </c>
      <c r="AV504" s="248">
        <f t="shared" ref="AV504" si="5297">IFERROR(AU504/$D504,0)</f>
        <v>0</v>
      </c>
      <c r="AW504" s="247">
        <f>SUM(AW505:AW518)</f>
        <v>0</v>
      </c>
      <c r="AX504" s="248">
        <f t="shared" ref="AX504" si="5298">IFERROR(AW504/$D504,0)</f>
        <v>0</v>
      </c>
      <c r="AY504" s="247">
        <f>SUM(AY505:AY518)</f>
        <v>0</v>
      </c>
      <c r="AZ504" s="248">
        <f t="shared" ref="AZ504" si="5299">IFERROR(AY504/$D504,0)</f>
        <v>0</v>
      </c>
      <c r="BA504" s="247">
        <f>SUM(BA505:BA518)</f>
        <v>0</v>
      </c>
      <c r="BB504" s="248">
        <f t="shared" ref="BB504" si="5300">IFERROR(BA504/$D504,0)</f>
        <v>0</v>
      </c>
      <c r="BC504" s="247">
        <f>SUM(BC505:BC518)</f>
        <v>0</v>
      </c>
      <c r="BD504" s="248">
        <f t="shared" ref="BD504" si="5301">IFERROR(BC504/$D504,0)</f>
        <v>0</v>
      </c>
      <c r="BE504" s="247">
        <f>SUM(BE505:BE518)</f>
        <v>0</v>
      </c>
      <c r="BF504" s="248">
        <f t="shared" ref="BF504" si="5302">IFERROR(BE504/$D504,0)</f>
        <v>0</v>
      </c>
      <c r="BG504" s="247">
        <f>SUM(BG505:BG518)</f>
        <v>0</v>
      </c>
      <c r="BH504" s="248">
        <f t="shared" ref="BH504" si="5303">IFERROR(BG504/$D504,0)</f>
        <v>0</v>
      </c>
      <c r="BI504" s="247">
        <f>SUM(BI505:BI518)</f>
        <v>0</v>
      </c>
      <c r="BJ504" s="248">
        <f t="shared" ref="BJ504" si="5304">IFERROR(BI504/$D504,0)</f>
        <v>0</v>
      </c>
      <c r="BK504" s="247">
        <f>SUM(BK505:BK518)</f>
        <v>0</v>
      </c>
      <c r="BL504" s="248">
        <f t="shared" ref="BL504" si="5305">IFERROR(BK504/$D504,0)</f>
        <v>0</v>
      </c>
      <c r="BM504" s="247">
        <f>SUM(BM505:BM518)</f>
        <v>0</v>
      </c>
      <c r="BN504" s="248">
        <f t="shared" ref="BN504" si="5306">IFERROR(BM504/$D504,0)</f>
        <v>0</v>
      </c>
      <c r="BO504" s="247">
        <f>SUM(BO505:BO518)</f>
        <v>0</v>
      </c>
      <c r="BP504" s="248">
        <f t="shared" ref="BP504" si="5307">IFERROR(BO504/$D504,0)</f>
        <v>0</v>
      </c>
      <c r="BQ504" s="476">
        <f t="shared" ref="BQ504:BQ518" si="5308">SUM(BN504,BL504,BJ504,BH504,BF504,BD504,BB504,AZ504,AX504,AV504,AT504,AR504,AP504,AN504,AL504,AJ504,AH504,AF504,AD504,AB504,Z504,X504,V504,T504,R504,P504,N504,L504,J504,H504,BP504)</f>
        <v>0</v>
      </c>
      <c r="BR504" s="295">
        <f t="shared" si="4737"/>
        <v>0</v>
      </c>
    </row>
    <row r="505" spans="2:70" ht="18" customHeight="1" outlineLevel="2" thickTop="1" thickBot="1">
      <c r="B505" s="208" t="s">
        <v>957</v>
      </c>
      <c r="C505" s="260" t="str">
        <f>IF(VLOOKUP(B505,'Orçamento Detalhado'!$A$11:$I$529,4,)="","",(VLOOKUP(B505,'Orçamento Detalhado'!$A$11:$I$529,4,)))</f>
        <v>Emissão AVCB</v>
      </c>
      <c r="D505" s="261" t="str">
        <f>IF(B505="","",VLOOKUP($B505,'Orçamento Detalhado'!$A$11:$J$529,10,))</f>
        <v/>
      </c>
      <c r="E505" s="262">
        <f t="shared" si="5277"/>
        <v>0</v>
      </c>
      <c r="F505" s="478">
        <v>501</v>
      </c>
      <c r="G505" s="263">
        <f t="shared" ref="G505:G518" si="5309">IFERROR($D505*H505,0)</f>
        <v>0</v>
      </c>
      <c r="H505" s="264"/>
      <c r="I505" s="263">
        <f t="shared" ref="I505:I518" si="5310">IFERROR($D505*J505,0)</f>
        <v>0</v>
      </c>
      <c r="J505" s="264"/>
      <c r="K505" s="263">
        <f t="shared" ref="K505:K518" si="5311">IFERROR($D505*L505,0)</f>
        <v>0</v>
      </c>
      <c r="L505" s="264">
        <v>0</v>
      </c>
      <c r="M505" s="263">
        <f t="shared" ref="M505:M518" si="5312">IFERROR($D505*N505,0)</f>
        <v>0</v>
      </c>
      <c r="N505" s="264">
        <v>0</v>
      </c>
      <c r="O505" s="263">
        <f t="shared" ref="O505:O518" si="5313">IFERROR($D505*P505,0)</f>
        <v>0</v>
      </c>
      <c r="P505" s="264">
        <v>0</v>
      </c>
      <c r="Q505" s="263">
        <f t="shared" ref="Q505:Q518" si="5314">IFERROR($D505*R505,0)</f>
        <v>0</v>
      </c>
      <c r="R505" s="264">
        <v>0</v>
      </c>
      <c r="S505" s="263">
        <f t="shared" ref="S505:S518" si="5315">IFERROR($D505*T505,0)</f>
        <v>0</v>
      </c>
      <c r="T505" s="264">
        <v>0</v>
      </c>
      <c r="U505" s="263">
        <f t="shared" ref="U505:U518" si="5316">IFERROR($D505*V505,0)</f>
        <v>0</v>
      </c>
      <c r="V505" s="264">
        <v>0</v>
      </c>
      <c r="W505" s="263">
        <f t="shared" ref="W505:W518" si="5317">IFERROR($D505*X505,0)</f>
        <v>0</v>
      </c>
      <c r="X505" s="264">
        <v>0</v>
      </c>
      <c r="Y505" s="263">
        <f t="shared" ref="Y505:Y518" si="5318">IFERROR($D505*Z505,0)</f>
        <v>0</v>
      </c>
      <c r="Z505" s="264">
        <v>0</v>
      </c>
      <c r="AA505" s="263">
        <f t="shared" ref="AA505:AA518" si="5319">IFERROR($D505*AB505,0)</f>
        <v>0</v>
      </c>
      <c r="AB505" s="264"/>
      <c r="AC505" s="263">
        <f t="shared" ref="AC505:AC518" si="5320">IFERROR($D505*AD505,0)</f>
        <v>0</v>
      </c>
      <c r="AD505" s="264"/>
      <c r="AE505" s="263">
        <f t="shared" ref="AE505:AE518" si="5321">IFERROR($D505*AF505,0)</f>
        <v>0</v>
      </c>
      <c r="AF505" s="264"/>
      <c r="AG505" s="263">
        <f t="shared" ref="AG505:AG518" si="5322">IFERROR($D505*AH505,0)</f>
        <v>0</v>
      </c>
      <c r="AH505" s="264"/>
      <c r="AI505" s="263">
        <f t="shared" ref="AI505:AI518" si="5323">IFERROR($D505*AJ505,0)</f>
        <v>0</v>
      </c>
      <c r="AJ505" s="264">
        <v>0</v>
      </c>
      <c r="AK505" s="263">
        <f t="shared" ref="AK505:AK518" si="5324">IFERROR($D505*AL505,0)</f>
        <v>0</v>
      </c>
      <c r="AL505" s="264">
        <v>0</v>
      </c>
      <c r="AM505" s="263">
        <f t="shared" ref="AM505:AM518" si="5325">IFERROR($D505*AN505,0)</f>
        <v>0</v>
      </c>
      <c r="AN505" s="264">
        <v>0</v>
      </c>
      <c r="AO505" s="263">
        <f t="shared" ref="AO505:AO518" si="5326">IFERROR($D505*AP505,0)</f>
        <v>0</v>
      </c>
      <c r="AP505" s="264">
        <v>0</v>
      </c>
      <c r="AQ505" s="263">
        <f t="shared" ref="AQ505:AQ518" si="5327">IFERROR($D505*AR505,0)</f>
        <v>0</v>
      </c>
      <c r="AR505" s="264">
        <v>0</v>
      </c>
      <c r="AS505" s="263">
        <f t="shared" ref="AS505:AS518" si="5328">IFERROR($D505*AT505,0)</f>
        <v>0</v>
      </c>
      <c r="AT505" s="264">
        <v>0</v>
      </c>
      <c r="AU505" s="263">
        <f t="shared" ref="AU505:AU518" si="5329">IFERROR($D505*AV505,0)</f>
        <v>0</v>
      </c>
      <c r="AV505" s="264">
        <v>0</v>
      </c>
      <c r="AW505" s="263">
        <f t="shared" ref="AW505:AW518" si="5330">IFERROR($D505*AX505,0)</f>
        <v>0</v>
      </c>
      <c r="AX505" s="264">
        <v>0</v>
      </c>
      <c r="AY505" s="263">
        <f t="shared" ref="AY505:AY518" si="5331">IFERROR($D505*AZ505,0)</f>
        <v>0</v>
      </c>
      <c r="AZ505" s="264">
        <v>0</v>
      </c>
      <c r="BA505" s="263">
        <f t="shared" ref="BA505:BA518" si="5332">IFERROR($D505*BB505,0)</f>
        <v>0</v>
      </c>
      <c r="BB505" s="264">
        <v>0</v>
      </c>
      <c r="BC505" s="263">
        <f t="shared" ref="BC505:BC518" si="5333">IFERROR($D505*BD505,0)</f>
        <v>0</v>
      </c>
      <c r="BD505" s="264">
        <v>0</v>
      </c>
      <c r="BE505" s="263">
        <f t="shared" ref="BE505:BE518" si="5334">IFERROR($D505*BF505,0)</f>
        <v>0</v>
      </c>
      <c r="BF505" s="264">
        <v>0</v>
      </c>
      <c r="BG505" s="263">
        <f t="shared" ref="BG505:BG518" si="5335">IFERROR($D505*BH505,0)</f>
        <v>0</v>
      </c>
      <c r="BH505" s="264">
        <v>0</v>
      </c>
      <c r="BI505" s="263">
        <f t="shared" ref="BI505:BI518" si="5336">IFERROR($D505*BJ505,0)</f>
        <v>0</v>
      </c>
      <c r="BJ505" s="264">
        <v>0</v>
      </c>
      <c r="BK505" s="263">
        <f t="shared" ref="BK505:BK518" si="5337">IFERROR($D505*BL505,0)</f>
        <v>0</v>
      </c>
      <c r="BL505" s="264">
        <v>0</v>
      </c>
      <c r="BM505" s="263">
        <f t="shared" ref="BM505:BM518" si="5338">IFERROR($D505*BN505,0)</f>
        <v>0</v>
      </c>
      <c r="BN505" s="264">
        <v>0</v>
      </c>
      <c r="BO505" s="263">
        <f t="shared" ref="BO505:BO518" si="5339">IFERROR($D505*BP505,0)</f>
        <v>0</v>
      </c>
      <c r="BP505" s="264"/>
      <c r="BQ505" s="476">
        <f t="shared" si="5308"/>
        <v>0</v>
      </c>
      <c r="BR505" s="295">
        <f t="shared" si="4737"/>
        <v>0</v>
      </c>
    </row>
    <row r="506" spans="2:70" ht="18" customHeight="1" outlineLevel="2">
      <c r="B506" s="208" t="s">
        <v>959</v>
      </c>
      <c r="C506" s="260" t="str">
        <f>IF(VLOOKUP(B506,'Orçamento Detalhado'!$A$11:$I$529,4,)="","",(VLOOKUP(B506,'Orçamento Detalhado'!$A$11:$I$529,4,)))</f>
        <v>Quitação de INSS</v>
      </c>
      <c r="D506" s="261" t="str">
        <f>IF(B506="","",VLOOKUP($B506,'Orçamento Detalhado'!$A$11:$J$529,10,))</f>
        <v/>
      </c>
      <c r="E506" s="262">
        <f t="shared" si="5277"/>
        <v>0</v>
      </c>
      <c r="F506" s="478">
        <v>502</v>
      </c>
      <c r="G506" s="263">
        <f t="shared" ref="G506:G511" si="5340">IFERROR($D506*H506,0)</f>
        <v>0</v>
      </c>
      <c r="H506" s="264"/>
      <c r="I506" s="263">
        <f t="shared" ref="I506:I511" si="5341">IFERROR($D506*J506,0)</f>
        <v>0</v>
      </c>
      <c r="J506" s="264"/>
      <c r="K506" s="263">
        <f t="shared" ref="K506:K511" si="5342">IFERROR($D506*L506,0)</f>
        <v>0</v>
      </c>
      <c r="L506" s="264">
        <v>0</v>
      </c>
      <c r="M506" s="263">
        <f t="shared" ref="M506:M511" si="5343">IFERROR($D506*N506,0)</f>
        <v>0</v>
      </c>
      <c r="N506" s="264">
        <v>0</v>
      </c>
      <c r="O506" s="263">
        <f t="shared" ref="O506:O511" si="5344">IFERROR($D506*P506,0)</f>
        <v>0</v>
      </c>
      <c r="P506" s="264">
        <v>0</v>
      </c>
      <c r="Q506" s="263">
        <f t="shared" ref="Q506:Q511" si="5345">IFERROR($D506*R506,0)</f>
        <v>0</v>
      </c>
      <c r="R506" s="264">
        <v>0</v>
      </c>
      <c r="S506" s="263">
        <f t="shared" ref="S506:S511" si="5346">IFERROR($D506*T506,0)</f>
        <v>0</v>
      </c>
      <c r="T506" s="264">
        <v>0</v>
      </c>
      <c r="U506" s="263">
        <f t="shared" ref="U506:U511" si="5347">IFERROR($D506*V506,0)</f>
        <v>0</v>
      </c>
      <c r="V506" s="264">
        <v>0</v>
      </c>
      <c r="W506" s="263">
        <f t="shared" ref="W506:W511" si="5348">IFERROR($D506*X506,0)</f>
        <v>0</v>
      </c>
      <c r="X506" s="264">
        <v>0</v>
      </c>
      <c r="Y506" s="263">
        <f t="shared" ref="Y506:Y511" si="5349">IFERROR($D506*Z506,0)</f>
        <v>0</v>
      </c>
      <c r="Z506" s="264">
        <v>0</v>
      </c>
      <c r="AA506" s="263">
        <f t="shared" ref="AA506:AA511" si="5350">IFERROR($D506*AB506,0)</f>
        <v>0</v>
      </c>
      <c r="AB506" s="264"/>
      <c r="AC506" s="263">
        <f t="shared" ref="AC506:AC511" si="5351">IFERROR($D506*AD506,0)</f>
        <v>0</v>
      </c>
      <c r="AD506" s="264"/>
      <c r="AE506" s="263">
        <f t="shared" ref="AE506:AE511" si="5352">IFERROR($D506*AF506,0)</f>
        <v>0</v>
      </c>
      <c r="AF506" s="264"/>
      <c r="AG506" s="263">
        <f t="shared" ref="AG506:AG511" si="5353">IFERROR($D506*AH506,0)</f>
        <v>0</v>
      </c>
      <c r="AH506" s="264"/>
      <c r="AI506" s="263">
        <f t="shared" ref="AI506:AI511" si="5354">IFERROR($D506*AJ506,0)</f>
        <v>0</v>
      </c>
      <c r="AJ506" s="264">
        <v>0</v>
      </c>
      <c r="AK506" s="263">
        <f t="shared" ref="AK506:AK511" si="5355">IFERROR($D506*AL506,0)</f>
        <v>0</v>
      </c>
      <c r="AL506" s="264">
        <v>0</v>
      </c>
      <c r="AM506" s="263">
        <f t="shared" ref="AM506:AM511" si="5356">IFERROR($D506*AN506,0)</f>
        <v>0</v>
      </c>
      <c r="AN506" s="264">
        <v>0</v>
      </c>
      <c r="AO506" s="263">
        <f t="shared" ref="AO506:AO511" si="5357">IFERROR($D506*AP506,0)</f>
        <v>0</v>
      </c>
      <c r="AP506" s="264">
        <v>0</v>
      </c>
      <c r="AQ506" s="263">
        <f t="shared" ref="AQ506:AQ511" si="5358">IFERROR($D506*AR506,0)</f>
        <v>0</v>
      </c>
      <c r="AR506" s="264">
        <v>0</v>
      </c>
      <c r="AS506" s="263">
        <f t="shared" ref="AS506:AS511" si="5359">IFERROR($D506*AT506,0)</f>
        <v>0</v>
      </c>
      <c r="AT506" s="264">
        <v>0</v>
      </c>
      <c r="AU506" s="263">
        <f t="shared" ref="AU506:AU511" si="5360">IFERROR($D506*AV506,0)</f>
        <v>0</v>
      </c>
      <c r="AV506" s="264">
        <v>0</v>
      </c>
      <c r="AW506" s="263">
        <f t="shared" ref="AW506:AW511" si="5361">IFERROR($D506*AX506,0)</f>
        <v>0</v>
      </c>
      <c r="AX506" s="264">
        <v>0</v>
      </c>
      <c r="AY506" s="263">
        <f t="shared" ref="AY506:AY511" si="5362">IFERROR($D506*AZ506,0)</f>
        <v>0</v>
      </c>
      <c r="AZ506" s="264">
        <v>0</v>
      </c>
      <c r="BA506" s="263">
        <f t="shared" ref="BA506:BA511" si="5363">IFERROR($D506*BB506,0)</f>
        <v>0</v>
      </c>
      <c r="BB506" s="264">
        <v>0</v>
      </c>
      <c r="BC506" s="263">
        <f t="shared" ref="BC506:BC511" si="5364">IFERROR($D506*BD506,0)</f>
        <v>0</v>
      </c>
      <c r="BD506" s="264">
        <v>0</v>
      </c>
      <c r="BE506" s="263">
        <f t="shared" ref="BE506:BE511" si="5365">IFERROR($D506*BF506,0)</f>
        <v>0</v>
      </c>
      <c r="BF506" s="264">
        <v>0</v>
      </c>
      <c r="BG506" s="263">
        <f t="shared" ref="BG506:BG511" si="5366">IFERROR($D506*BH506,0)</f>
        <v>0</v>
      </c>
      <c r="BH506" s="264">
        <v>0</v>
      </c>
      <c r="BI506" s="263">
        <f t="shared" ref="BI506:BI511" si="5367">IFERROR($D506*BJ506,0)</f>
        <v>0</v>
      </c>
      <c r="BJ506" s="264">
        <v>0</v>
      </c>
      <c r="BK506" s="263">
        <f t="shared" ref="BK506:BK511" si="5368">IFERROR($D506*BL506,0)</f>
        <v>0</v>
      </c>
      <c r="BL506" s="264">
        <v>0</v>
      </c>
      <c r="BM506" s="263">
        <f t="shared" ref="BM506:BM511" si="5369">IFERROR($D506*BN506,0)</f>
        <v>0</v>
      </c>
      <c r="BN506" s="264">
        <v>0</v>
      </c>
      <c r="BO506" s="263">
        <f t="shared" ref="BO506:BO511" si="5370">IFERROR($D506*BP506,0)</f>
        <v>0</v>
      </c>
      <c r="BP506" s="264">
        <v>0</v>
      </c>
      <c r="BQ506" s="476">
        <f t="shared" ref="BQ506:BQ511" si="5371">SUM(BN506,BL506,BJ506,BH506,BF506,BD506,BB506,AZ506,AX506,AV506,AT506,AR506,AP506,AN506,AL506,AJ506,AH506,AF506,AD506,AB506,Z506,X506,V506,T506,R506,P506,N506,L506,J506,H506,BP506)</f>
        <v>0</v>
      </c>
      <c r="BR506" s="295">
        <f t="shared" si="4737"/>
        <v>0</v>
      </c>
    </row>
    <row r="507" spans="2:70" ht="18" customHeight="1" outlineLevel="2">
      <c r="B507" s="208" t="s">
        <v>961</v>
      </c>
      <c r="C507" s="260" t="str">
        <f>IF(VLOOKUP(B507,'Orçamento Detalhado'!$A$11:$I$529,4,)="","",(VLOOKUP(B507,'Orçamento Detalhado'!$A$11:$I$529,4,)))</f>
        <v>Ambiental</v>
      </c>
      <c r="D507" s="261" t="str">
        <f>IF(B507="","",VLOOKUP($B507,'Orçamento Detalhado'!$A$11:$J$529,10,))</f>
        <v/>
      </c>
      <c r="E507" s="262">
        <f t="shared" si="5277"/>
        <v>0</v>
      </c>
      <c r="F507" s="478">
        <v>503</v>
      </c>
      <c r="G507" s="263">
        <f t="shared" si="5340"/>
        <v>0</v>
      </c>
      <c r="H507" s="264"/>
      <c r="I507" s="263">
        <f t="shared" si="5341"/>
        <v>0</v>
      </c>
      <c r="J507" s="264"/>
      <c r="K507" s="263">
        <f t="shared" si="5342"/>
        <v>0</v>
      </c>
      <c r="L507" s="264">
        <v>0</v>
      </c>
      <c r="M507" s="263">
        <f t="shared" si="5343"/>
        <v>0</v>
      </c>
      <c r="N507" s="264">
        <v>0</v>
      </c>
      <c r="O507" s="263">
        <f t="shared" si="5344"/>
        <v>0</v>
      </c>
      <c r="P507" s="264">
        <v>0</v>
      </c>
      <c r="Q507" s="263">
        <f t="shared" si="5345"/>
        <v>0</v>
      </c>
      <c r="R507" s="264">
        <v>0</v>
      </c>
      <c r="S507" s="263">
        <f t="shared" si="5346"/>
        <v>0</v>
      </c>
      <c r="T507" s="264">
        <v>0</v>
      </c>
      <c r="U507" s="263">
        <f t="shared" si="5347"/>
        <v>0</v>
      </c>
      <c r="V507" s="264">
        <v>0</v>
      </c>
      <c r="W507" s="263">
        <f t="shared" si="5348"/>
        <v>0</v>
      </c>
      <c r="X507" s="264">
        <v>0</v>
      </c>
      <c r="Y507" s="263">
        <f t="shared" si="5349"/>
        <v>0</v>
      </c>
      <c r="Z507" s="264">
        <v>0</v>
      </c>
      <c r="AA507" s="263">
        <f t="shared" si="5350"/>
        <v>0</v>
      </c>
      <c r="AB507" s="264"/>
      <c r="AC507" s="263">
        <f t="shared" si="5351"/>
        <v>0</v>
      </c>
      <c r="AD507" s="264"/>
      <c r="AE507" s="263">
        <f t="shared" si="5352"/>
        <v>0</v>
      </c>
      <c r="AF507" s="264"/>
      <c r="AG507" s="263">
        <f t="shared" si="5353"/>
        <v>0</v>
      </c>
      <c r="AH507" s="264"/>
      <c r="AI507" s="263">
        <f t="shared" si="5354"/>
        <v>0</v>
      </c>
      <c r="AJ507" s="264">
        <v>0</v>
      </c>
      <c r="AK507" s="263">
        <f t="shared" si="5355"/>
        <v>0</v>
      </c>
      <c r="AL507" s="264">
        <v>0</v>
      </c>
      <c r="AM507" s="263">
        <f t="shared" si="5356"/>
        <v>0</v>
      </c>
      <c r="AN507" s="264">
        <v>0</v>
      </c>
      <c r="AO507" s="263">
        <f t="shared" si="5357"/>
        <v>0</v>
      </c>
      <c r="AP507" s="264">
        <v>0</v>
      </c>
      <c r="AQ507" s="263">
        <f t="shared" si="5358"/>
        <v>0</v>
      </c>
      <c r="AR507" s="264">
        <v>0</v>
      </c>
      <c r="AS507" s="263">
        <f t="shared" si="5359"/>
        <v>0</v>
      </c>
      <c r="AT507" s="264">
        <v>0</v>
      </c>
      <c r="AU507" s="263">
        <f t="shared" si="5360"/>
        <v>0</v>
      </c>
      <c r="AV507" s="264">
        <v>0</v>
      </c>
      <c r="AW507" s="263">
        <f t="shared" si="5361"/>
        <v>0</v>
      </c>
      <c r="AX507" s="264">
        <v>0</v>
      </c>
      <c r="AY507" s="263">
        <f t="shared" si="5362"/>
        <v>0</v>
      </c>
      <c r="AZ507" s="264">
        <v>0</v>
      </c>
      <c r="BA507" s="263">
        <f t="shared" si="5363"/>
        <v>0</v>
      </c>
      <c r="BB507" s="264">
        <v>0</v>
      </c>
      <c r="BC507" s="263">
        <f t="shared" si="5364"/>
        <v>0</v>
      </c>
      <c r="BD507" s="264">
        <v>0</v>
      </c>
      <c r="BE507" s="263">
        <f t="shared" si="5365"/>
        <v>0</v>
      </c>
      <c r="BF507" s="264">
        <v>0</v>
      </c>
      <c r="BG507" s="263">
        <f t="shared" si="5366"/>
        <v>0</v>
      </c>
      <c r="BH507" s="264">
        <v>0</v>
      </c>
      <c r="BI507" s="263">
        <f t="shared" si="5367"/>
        <v>0</v>
      </c>
      <c r="BJ507" s="264">
        <v>0</v>
      </c>
      <c r="BK507" s="263">
        <f t="shared" si="5368"/>
        <v>0</v>
      </c>
      <c r="BL507" s="264"/>
      <c r="BM507" s="263">
        <f t="shared" si="5369"/>
        <v>0</v>
      </c>
      <c r="BN507" s="264">
        <v>0</v>
      </c>
      <c r="BO507" s="263">
        <f t="shared" si="5370"/>
        <v>0</v>
      </c>
      <c r="BP507" s="264">
        <v>0</v>
      </c>
      <c r="BQ507" s="476">
        <f t="shared" si="5371"/>
        <v>0</v>
      </c>
      <c r="BR507" s="295">
        <f t="shared" si="4737"/>
        <v>0</v>
      </c>
    </row>
    <row r="508" spans="2:70" ht="18" customHeight="1" outlineLevel="2">
      <c r="B508" s="208" t="s">
        <v>963</v>
      </c>
      <c r="C508" s="260" t="str">
        <f>IF(VLOOKUP(B508,'Orçamento Detalhado'!$A$11:$I$529,4,)="","",(VLOOKUP(B508,'Orçamento Detalhado'!$A$11:$I$529,4,)))</f>
        <v>Ligação definitiva água</v>
      </c>
      <c r="D508" s="261" t="str">
        <f>IF(B508="","",VLOOKUP($B508,'Orçamento Detalhado'!$A$11:$J$529,10,))</f>
        <v/>
      </c>
      <c r="E508" s="262">
        <f t="shared" si="5277"/>
        <v>0</v>
      </c>
      <c r="F508" s="478">
        <v>504</v>
      </c>
      <c r="G508" s="263">
        <f t="shared" si="5340"/>
        <v>0</v>
      </c>
      <c r="H508" s="264"/>
      <c r="I508" s="263">
        <f t="shared" si="5341"/>
        <v>0</v>
      </c>
      <c r="J508" s="264"/>
      <c r="K508" s="263">
        <f t="shared" si="5342"/>
        <v>0</v>
      </c>
      <c r="L508" s="264">
        <v>0</v>
      </c>
      <c r="M508" s="263">
        <f t="shared" si="5343"/>
        <v>0</v>
      </c>
      <c r="N508" s="264">
        <v>0</v>
      </c>
      <c r="O508" s="263">
        <f t="shared" si="5344"/>
        <v>0</v>
      </c>
      <c r="P508" s="264">
        <v>0</v>
      </c>
      <c r="Q508" s="263">
        <f t="shared" si="5345"/>
        <v>0</v>
      </c>
      <c r="R508" s="264">
        <v>0</v>
      </c>
      <c r="S508" s="263">
        <f t="shared" si="5346"/>
        <v>0</v>
      </c>
      <c r="T508" s="264">
        <v>0</v>
      </c>
      <c r="U508" s="263">
        <f t="shared" si="5347"/>
        <v>0</v>
      </c>
      <c r="V508" s="264">
        <v>0</v>
      </c>
      <c r="W508" s="263">
        <f t="shared" si="5348"/>
        <v>0</v>
      </c>
      <c r="X508" s="264">
        <v>0</v>
      </c>
      <c r="Y508" s="263">
        <f t="shared" si="5349"/>
        <v>0</v>
      </c>
      <c r="Z508" s="264">
        <v>0</v>
      </c>
      <c r="AA508" s="263">
        <f t="shared" si="5350"/>
        <v>0</v>
      </c>
      <c r="AB508" s="264"/>
      <c r="AC508" s="263">
        <f t="shared" si="5351"/>
        <v>0</v>
      </c>
      <c r="AD508" s="264"/>
      <c r="AE508" s="263">
        <f t="shared" si="5352"/>
        <v>0</v>
      </c>
      <c r="AF508" s="264"/>
      <c r="AG508" s="263">
        <f t="shared" si="5353"/>
        <v>0</v>
      </c>
      <c r="AH508" s="264"/>
      <c r="AI508" s="263">
        <f t="shared" si="5354"/>
        <v>0</v>
      </c>
      <c r="AJ508" s="264">
        <v>0</v>
      </c>
      <c r="AK508" s="263">
        <f t="shared" si="5355"/>
        <v>0</v>
      </c>
      <c r="AL508" s="264">
        <v>0</v>
      </c>
      <c r="AM508" s="263">
        <f t="shared" si="5356"/>
        <v>0</v>
      </c>
      <c r="AN508" s="264">
        <v>0</v>
      </c>
      <c r="AO508" s="263">
        <f t="shared" si="5357"/>
        <v>0</v>
      </c>
      <c r="AP508" s="264">
        <v>0</v>
      </c>
      <c r="AQ508" s="263">
        <f t="shared" si="5358"/>
        <v>0</v>
      </c>
      <c r="AR508" s="264">
        <v>0</v>
      </c>
      <c r="AS508" s="263">
        <f t="shared" si="5359"/>
        <v>0</v>
      </c>
      <c r="AT508" s="264">
        <v>0</v>
      </c>
      <c r="AU508" s="263">
        <f t="shared" si="5360"/>
        <v>0</v>
      </c>
      <c r="AV508" s="264">
        <v>0</v>
      </c>
      <c r="AW508" s="263">
        <f t="shared" si="5361"/>
        <v>0</v>
      </c>
      <c r="AX508" s="264">
        <v>0</v>
      </c>
      <c r="AY508" s="263">
        <f t="shared" si="5362"/>
        <v>0</v>
      </c>
      <c r="AZ508" s="264">
        <v>0</v>
      </c>
      <c r="BA508" s="263">
        <f t="shared" si="5363"/>
        <v>0</v>
      </c>
      <c r="BB508" s="264">
        <v>0</v>
      </c>
      <c r="BC508" s="263">
        <f t="shared" si="5364"/>
        <v>0</v>
      </c>
      <c r="BD508" s="264">
        <v>0</v>
      </c>
      <c r="BE508" s="263">
        <f t="shared" si="5365"/>
        <v>0</v>
      </c>
      <c r="BF508" s="264">
        <v>0</v>
      </c>
      <c r="BG508" s="263">
        <f t="shared" si="5366"/>
        <v>0</v>
      </c>
      <c r="BH508" s="264">
        <v>0</v>
      </c>
      <c r="BI508" s="263">
        <f t="shared" si="5367"/>
        <v>0</v>
      </c>
      <c r="BJ508" s="264">
        <v>0</v>
      </c>
      <c r="BK508" s="263">
        <f t="shared" si="5368"/>
        <v>0</v>
      </c>
      <c r="BL508" s="264">
        <v>0</v>
      </c>
      <c r="BM508" s="263">
        <f t="shared" si="5369"/>
        <v>0</v>
      </c>
      <c r="BN508" s="264">
        <v>0</v>
      </c>
      <c r="BO508" s="263">
        <f t="shared" si="5370"/>
        <v>0</v>
      </c>
      <c r="BP508" s="264">
        <v>0</v>
      </c>
      <c r="BQ508" s="476">
        <f t="shared" si="5371"/>
        <v>0</v>
      </c>
      <c r="BR508" s="295">
        <f t="shared" si="4737"/>
        <v>0</v>
      </c>
    </row>
    <row r="509" spans="2:70" ht="18" customHeight="1" outlineLevel="2">
      <c r="B509" s="208" t="s">
        <v>965</v>
      </c>
      <c r="C509" s="260" t="str">
        <f>IF(VLOOKUP(B509,'Orçamento Detalhado'!$A$11:$I$529,4,)="","",(VLOOKUP(B509,'Orçamento Detalhado'!$A$11:$I$529,4,)))</f>
        <v>Ligação definitiva energia</v>
      </c>
      <c r="D509" s="261" t="str">
        <f>IF(B509="","",VLOOKUP($B509,'Orçamento Detalhado'!$A$11:$J$529,10,))</f>
        <v/>
      </c>
      <c r="E509" s="262">
        <f t="shared" si="5277"/>
        <v>0</v>
      </c>
      <c r="F509" s="478">
        <v>505</v>
      </c>
      <c r="G509" s="263">
        <f t="shared" si="5340"/>
        <v>0</v>
      </c>
      <c r="H509" s="264"/>
      <c r="I509" s="263">
        <f t="shared" si="5341"/>
        <v>0</v>
      </c>
      <c r="J509" s="264"/>
      <c r="K509" s="263">
        <f t="shared" si="5342"/>
        <v>0</v>
      </c>
      <c r="L509" s="264">
        <v>0</v>
      </c>
      <c r="M509" s="263">
        <f t="shared" si="5343"/>
        <v>0</v>
      </c>
      <c r="N509" s="264">
        <v>0</v>
      </c>
      <c r="O509" s="263">
        <f t="shared" si="5344"/>
        <v>0</v>
      </c>
      <c r="P509" s="264">
        <v>0</v>
      </c>
      <c r="Q509" s="263">
        <f t="shared" si="5345"/>
        <v>0</v>
      </c>
      <c r="R509" s="264">
        <v>0</v>
      </c>
      <c r="S509" s="263">
        <f t="shared" si="5346"/>
        <v>0</v>
      </c>
      <c r="T509" s="264">
        <v>0</v>
      </c>
      <c r="U509" s="263">
        <f t="shared" si="5347"/>
        <v>0</v>
      </c>
      <c r="V509" s="264">
        <v>0</v>
      </c>
      <c r="W509" s="263">
        <f t="shared" si="5348"/>
        <v>0</v>
      </c>
      <c r="X509" s="264">
        <v>0</v>
      </c>
      <c r="Y509" s="263">
        <f t="shared" si="5349"/>
        <v>0</v>
      </c>
      <c r="Z509" s="264">
        <v>0</v>
      </c>
      <c r="AA509" s="263">
        <f t="shared" si="5350"/>
        <v>0</v>
      </c>
      <c r="AB509" s="264"/>
      <c r="AC509" s="263">
        <f t="shared" si="5351"/>
        <v>0</v>
      </c>
      <c r="AD509" s="264"/>
      <c r="AE509" s="263">
        <f t="shared" si="5352"/>
        <v>0</v>
      </c>
      <c r="AF509" s="264"/>
      <c r="AG509" s="263">
        <f t="shared" si="5353"/>
        <v>0</v>
      </c>
      <c r="AH509" s="264"/>
      <c r="AI509" s="263">
        <f t="shared" si="5354"/>
        <v>0</v>
      </c>
      <c r="AJ509" s="264">
        <v>0</v>
      </c>
      <c r="AK509" s="263">
        <f t="shared" si="5355"/>
        <v>0</v>
      </c>
      <c r="AL509" s="264">
        <v>0</v>
      </c>
      <c r="AM509" s="263">
        <f t="shared" si="5356"/>
        <v>0</v>
      </c>
      <c r="AN509" s="264">
        <v>0</v>
      </c>
      <c r="AO509" s="263">
        <f t="shared" si="5357"/>
        <v>0</v>
      </c>
      <c r="AP509" s="264">
        <v>0</v>
      </c>
      <c r="AQ509" s="263">
        <f t="shared" si="5358"/>
        <v>0</v>
      </c>
      <c r="AR509" s="264">
        <v>0</v>
      </c>
      <c r="AS509" s="263">
        <f t="shared" si="5359"/>
        <v>0</v>
      </c>
      <c r="AT509" s="264">
        <v>0</v>
      </c>
      <c r="AU509" s="263">
        <f t="shared" si="5360"/>
        <v>0</v>
      </c>
      <c r="AV509" s="264">
        <v>0</v>
      </c>
      <c r="AW509" s="263">
        <f t="shared" si="5361"/>
        <v>0</v>
      </c>
      <c r="AX509" s="264">
        <v>0</v>
      </c>
      <c r="AY509" s="263">
        <f t="shared" si="5362"/>
        <v>0</v>
      </c>
      <c r="AZ509" s="264">
        <v>0</v>
      </c>
      <c r="BA509" s="263">
        <f t="shared" si="5363"/>
        <v>0</v>
      </c>
      <c r="BB509" s="264">
        <v>0</v>
      </c>
      <c r="BC509" s="263">
        <f t="shared" si="5364"/>
        <v>0</v>
      </c>
      <c r="BD509" s="264">
        <v>0</v>
      </c>
      <c r="BE509" s="263">
        <f t="shared" si="5365"/>
        <v>0</v>
      </c>
      <c r="BF509" s="264">
        <v>0</v>
      </c>
      <c r="BG509" s="263">
        <f t="shared" si="5366"/>
        <v>0</v>
      </c>
      <c r="BH509" s="264">
        <v>0</v>
      </c>
      <c r="BI509" s="263">
        <f t="shared" si="5367"/>
        <v>0</v>
      </c>
      <c r="BJ509" s="264">
        <v>0</v>
      </c>
      <c r="BK509" s="263">
        <f t="shared" si="5368"/>
        <v>0</v>
      </c>
      <c r="BL509" s="264"/>
      <c r="BM509" s="263">
        <f t="shared" si="5369"/>
        <v>0</v>
      </c>
      <c r="BN509" s="264">
        <v>0</v>
      </c>
      <c r="BO509" s="263">
        <f t="shared" si="5370"/>
        <v>0</v>
      </c>
      <c r="BP509" s="264">
        <v>0</v>
      </c>
      <c r="BQ509" s="476">
        <f t="shared" si="5371"/>
        <v>0</v>
      </c>
      <c r="BR509" s="295">
        <f t="shared" si="4737"/>
        <v>0</v>
      </c>
    </row>
    <row r="510" spans="2:70" ht="18" customHeight="1" outlineLevel="2">
      <c r="B510" s="208" t="s">
        <v>967</v>
      </c>
      <c r="C510" s="260" t="str">
        <f>IF(VLOOKUP(B510,'Orçamento Detalhado'!$A$11:$I$529,4,)="","",(VLOOKUP(B510,'Orçamento Detalhado'!$A$11:$I$529,4,)))</f>
        <v>Ligação gás</v>
      </c>
      <c r="D510" s="261" t="str">
        <f>IF(B510="","",VLOOKUP($B510,'Orçamento Detalhado'!$A$11:$J$529,10,))</f>
        <v/>
      </c>
      <c r="E510" s="262">
        <f t="shared" si="5277"/>
        <v>0</v>
      </c>
      <c r="F510" s="478">
        <v>506</v>
      </c>
      <c r="G510" s="263">
        <f t="shared" si="5340"/>
        <v>0</v>
      </c>
      <c r="H510" s="264"/>
      <c r="I510" s="263">
        <f t="shared" si="5341"/>
        <v>0</v>
      </c>
      <c r="J510" s="264"/>
      <c r="K510" s="263">
        <f t="shared" si="5342"/>
        <v>0</v>
      </c>
      <c r="L510" s="264">
        <v>0</v>
      </c>
      <c r="M510" s="263">
        <f t="shared" si="5343"/>
        <v>0</v>
      </c>
      <c r="N510" s="264">
        <v>0</v>
      </c>
      <c r="O510" s="263">
        <f t="shared" si="5344"/>
        <v>0</v>
      </c>
      <c r="P510" s="264">
        <v>0</v>
      </c>
      <c r="Q510" s="263">
        <f t="shared" si="5345"/>
        <v>0</v>
      </c>
      <c r="R510" s="264">
        <v>0</v>
      </c>
      <c r="S510" s="263">
        <f t="shared" si="5346"/>
        <v>0</v>
      </c>
      <c r="T510" s="264">
        <v>0</v>
      </c>
      <c r="U510" s="263">
        <f t="shared" si="5347"/>
        <v>0</v>
      </c>
      <c r="V510" s="264">
        <v>0</v>
      </c>
      <c r="W510" s="263">
        <f t="shared" si="5348"/>
        <v>0</v>
      </c>
      <c r="X510" s="264">
        <v>0</v>
      </c>
      <c r="Y510" s="263">
        <f t="shared" si="5349"/>
        <v>0</v>
      </c>
      <c r="Z510" s="264">
        <v>0</v>
      </c>
      <c r="AA510" s="263">
        <f t="shared" si="5350"/>
        <v>0</v>
      </c>
      <c r="AB510" s="264"/>
      <c r="AC510" s="263">
        <f t="shared" si="5351"/>
        <v>0</v>
      </c>
      <c r="AD510" s="264"/>
      <c r="AE510" s="263">
        <f t="shared" si="5352"/>
        <v>0</v>
      </c>
      <c r="AF510" s="264"/>
      <c r="AG510" s="263">
        <f t="shared" si="5353"/>
        <v>0</v>
      </c>
      <c r="AH510" s="264"/>
      <c r="AI510" s="263">
        <f t="shared" si="5354"/>
        <v>0</v>
      </c>
      <c r="AJ510" s="264">
        <v>0</v>
      </c>
      <c r="AK510" s="263">
        <f t="shared" si="5355"/>
        <v>0</v>
      </c>
      <c r="AL510" s="264">
        <v>0</v>
      </c>
      <c r="AM510" s="263">
        <f t="shared" si="5356"/>
        <v>0</v>
      </c>
      <c r="AN510" s="264">
        <v>0</v>
      </c>
      <c r="AO510" s="263">
        <f t="shared" si="5357"/>
        <v>0</v>
      </c>
      <c r="AP510" s="264">
        <v>0</v>
      </c>
      <c r="AQ510" s="263">
        <f t="shared" si="5358"/>
        <v>0</v>
      </c>
      <c r="AR510" s="264">
        <v>0</v>
      </c>
      <c r="AS510" s="263">
        <f t="shared" si="5359"/>
        <v>0</v>
      </c>
      <c r="AT510" s="264">
        <v>0</v>
      </c>
      <c r="AU510" s="263">
        <f t="shared" si="5360"/>
        <v>0</v>
      </c>
      <c r="AV510" s="264">
        <v>0</v>
      </c>
      <c r="AW510" s="263">
        <f t="shared" si="5361"/>
        <v>0</v>
      </c>
      <c r="AX510" s="264">
        <v>0</v>
      </c>
      <c r="AY510" s="263">
        <f t="shared" si="5362"/>
        <v>0</v>
      </c>
      <c r="AZ510" s="264">
        <v>0</v>
      </c>
      <c r="BA510" s="263">
        <f t="shared" si="5363"/>
        <v>0</v>
      </c>
      <c r="BB510" s="264">
        <v>0</v>
      </c>
      <c r="BC510" s="263">
        <f t="shared" si="5364"/>
        <v>0</v>
      </c>
      <c r="BD510" s="264">
        <v>0</v>
      </c>
      <c r="BE510" s="263">
        <f t="shared" si="5365"/>
        <v>0</v>
      </c>
      <c r="BF510" s="264">
        <v>0</v>
      </c>
      <c r="BG510" s="263">
        <f t="shared" si="5366"/>
        <v>0</v>
      </c>
      <c r="BH510" s="264">
        <v>0</v>
      </c>
      <c r="BI510" s="263">
        <f t="shared" si="5367"/>
        <v>0</v>
      </c>
      <c r="BJ510" s="264">
        <v>0</v>
      </c>
      <c r="BK510" s="263">
        <f t="shared" si="5368"/>
        <v>0</v>
      </c>
      <c r="BL510" s="264">
        <v>0</v>
      </c>
      <c r="BM510" s="263">
        <f t="shared" si="5369"/>
        <v>0</v>
      </c>
      <c r="BN510" s="264">
        <v>0</v>
      </c>
      <c r="BO510" s="263">
        <f t="shared" si="5370"/>
        <v>0</v>
      </c>
      <c r="BP510" s="264">
        <v>0</v>
      </c>
      <c r="BQ510" s="476">
        <f t="shared" si="5371"/>
        <v>0</v>
      </c>
      <c r="BR510" s="295">
        <f t="shared" si="4737"/>
        <v>0</v>
      </c>
    </row>
    <row r="511" spans="2:70" ht="18" customHeight="1" outlineLevel="2">
      <c r="B511" s="208" t="s">
        <v>969</v>
      </c>
      <c r="C511" s="260" t="str">
        <f>IF(VLOOKUP(B511,'Orçamento Detalhado'!$A$11:$I$529,4,)="","",(VLOOKUP(B511,'Orçamento Detalhado'!$A$11:$I$529,4,)))</f>
        <v>CND ISS</v>
      </c>
      <c r="D511" s="261" t="str">
        <f>IF(B511="","",VLOOKUP($B511,'Orçamento Detalhado'!$A$11:$J$529,10,))</f>
        <v/>
      </c>
      <c r="E511" s="262">
        <f t="shared" si="5277"/>
        <v>0</v>
      </c>
      <c r="F511" s="478">
        <v>507</v>
      </c>
      <c r="G511" s="263">
        <f t="shared" si="5340"/>
        <v>0</v>
      </c>
      <c r="H511" s="264"/>
      <c r="I511" s="263">
        <f t="shared" si="5341"/>
        <v>0</v>
      </c>
      <c r="J511" s="264"/>
      <c r="K511" s="263">
        <f t="shared" si="5342"/>
        <v>0</v>
      </c>
      <c r="L511" s="264">
        <v>0</v>
      </c>
      <c r="M511" s="263">
        <f t="shared" si="5343"/>
        <v>0</v>
      </c>
      <c r="N511" s="264">
        <v>0</v>
      </c>
      <c r="O511" s="263">
        <f t="shared" si="5344"/>
        <v>0</v>
      </c>
      <c r="P511" s="264">
        <v>0</v>
      </c>
      <c r="Q511" s="263">
        <f t="shared" si="5345"/>
        <v>0</v>
      </c>
      <c r="R511" s="264">
        <v>0</v>
      </c>
      <c r="S511" s="263">
        <f t="shared" si="5346"/>
        <v>0</v>
      </c>
      <c r="T511" s="264">
        <v>0</v>
      </c>
      <c r="U511" s="263">
        <f t="shared" si="5347"/>
        <v>0</v>
      </c>
      <c r="V511" s="264">
        <v>0</v>
      </c>
      <c r="W511" s="263">
        <f t="shared" si="5348"/>
        <v>0</v>
      </c>
      <c r="X511" s="264">
        <v>0</v>
      </c>
      <c r="Y511" s="263">
        <f t="shared" si="5349"/>
        <v>0</v>
      </c>
      <c r="Z511" s="264">
        <v>0</v>
      </c>
      <c r="AA511" s="263">
        <f t="shared" si="5350"/>
        <v>0</v>
      </c>
      <c r="AB511" s="264"/>
      <c r="AC511" s="263">
        <f t="shared" si="5351"/>
        <v>0</v>
      </c>
      <c r="AD511" s="264"/>
      <c r="AE511" s="263">
        <f t="shared" si="5352"/>
        <v>0</v>
      </c>
      <c r="AF511" s="264"/>
      <c r="AG511" s="263">
        <f t="shared" si="5353"/>
        <v>0</v>
      </c>
      <c r="AH511" s="264"/>
      <c r="AI511" s="263">
        <f t="shared" si="5354"/>
        <v>0</v>
      </c>
      <c r="AJ511" s="264">
        <v>0</v>
      </c>
      <c r="AK511" s="263">
        <f t="shared" si="5355"/>
        <v>0</v>
      </c>
      <c r="AL511" s="264">
        <v>0</v>
      </c>
      <c r="AM511" s="263">
        <f t="shared" si="5356"/>
        <v>0</v>
      </c>
      <c r="AN511" s="264">
        <v>0</v>
      </c>
      <c r="AO511" s="263">
        <f t="shared" si="5357"/>
        <v>0</v>
      </c>
      <c r="AP511" s="264">
        <v>0</v>
      </c>
      <c r="AQ511" s="263">
        <f t="shared" si="5358"/>
        <v>0</v>
      </c>
      <c r="AR511" s="264">
        <v>0</v>
      </c>
      <c r="AS511" s="263">
        <f t="shared" si="5359"/>
        <v>0</v>
      </c>
      <c r="AT511" s="264">
        <v>0</v>
      </c>
      <c r="AU511" s="263">
        <f t="shared" si="5360"/>
        <v>0</v>
      </c>
      <c r="AV511" s="264">
        <v>0</v>
      </c>
      <c r="AW511" s="263">
        <f t="shared" si="5361"/>
        <v>0</v>
      </c>
      <c r="AX511" s="264">
        <v>0</v>
      </c>
      <c r="AY511" s="263">
        <f t="shared" si="5362"/>
        <v>0</v>
      </c>
      <c r="AZ511" s="264">
        <v>0</v>
      </c>
      <c r="BA511" s="263">
        <f t="shared" si="5363"/>
        <v>0</v>
      </c>
      <c r="BB511" s="264">
        <v>0</v>
      </c>
      <c r="BC511" s="263">
        <f t="shared" si="5364"/>
        <v>0</v>
      </c>
      <c r="BD511" s="264">
        <v>0</v>
      </c>
      <c r="BE511" s="263">
        <f t="shared" si="5365"/>
        <v>0</v>
      </c>
      <c r="BF511" s="264">
        <v>0</v>
      </c>
      <c r="BG511" s="263">
        <f t="shared" si="5366"/>
        <v>0</v>
      </c>
      <c r="BH511" s="264">
        <v>0</v>
      </c>
      <c r="BI511" s="263">
        <f t="shared" si="5367"/>
        <v>0</v>
      </c>
      <c r="BJ511" s="264">
        <v>0</v>
      </c>
      <c r="BK511" s="263">
        <f t="shared" si="5368"/>
        <v>0</v>
      </c>
      <c r="BL511" s="264"/>
      <c r="BM511" s="263">
        <f t="shared" si="5369"/>
        <v>0</v>
      </c>
      <c r="BN511" s="264">
        <v>0</v>
      </c>
      <c r="BO511" s="263">
        <f t="shared" si="5370"/>
        <v>0</v>
      </c>
      <c r="BP511" s="264">
        <v>0</v>
      </c>
      <c r="BQ511" s="476">
        <f t="shared" si="5371"/>
        <v>0</v>
      </c>
      <c r="BR511" s="295">
        <f t="shared" si="4737"/>
        <v>0</v>
      </c>
    </row>
    <row r="512" spans="2:70" ht="18" customHeight="1" outlineLevel="2">
      <c r="B512" s="208" t="s">
        <v>971</v>
      </c>
      <c r="C512" s="260" t="str">
        <f>IF(VLOOKUP(B512,'Orçamento Detalhado'!$A$11:$I$529,4,)="","",(VLOOKUP(B512,'Orçamento Detalhado'!$A$11:$I$529,4,)))</f>
        <v>Habite-se</v>
      </c>
      <c r="D512" s="261" t="str">
        <f>IF(B512="","",VLOOKUP($B512,'Orçamento Detalhado'!$A$11:$J$529,10,))</f>
        <v/>
      </c>
      <c r="E512" s="262">
        <f t="shared" si="5277"/>
        <v>0</v>
      </c>
      <c r="F512" s="478">
        <v>508</v>
      </c>
      <c r="G512" s="263">
        <f t="shared" si="5309"/>
        <v>0</v>
      </c>
      <c r="H512" s="264"/>
      <c r="I512" s="263">
        <f t="shared" si="5310"/>
        <v>0</v>
      </c>
      <c r="J512" s="264"/>
      <c r="K512" s="263">
        <f t="shared" si="5311"/>
        <v>0</v>
      </c>
      <c r="L512" s="264">
        <v>0</v>
      </c>
      <c r="M512" s="263">
        <f t="shared" si="5312"/>
        <v>0</v>
      </c>
      <c r="N512" s="264">
        <v>0</v>
      </c>
      <c r="O512" s="263">
        <f t="shared" si="5313"/>
        <v>0</v>
      </c>
      <c r="P512" s="264">
        <v>0</v>
      </c>
      <c r="Q512" s="263">
        <f t="shared" si="5314"/>
        <v>0</v>
      </c>
      <c r="R512" s="264">
        <v>0</v>
      </c>
      <c r="S512" s="263">
        <f t="shared" si="5315"/>
        <v>0</v>
      </c>
      <c r="T512" s="264">
        <v>0</v>
      </c>
      <c r="U512" s="263">
        <f t="shared" si="5316"/>
        <v>0</v>
      </c>
      <c r="V512" s="264">
        <v>0</v>
      </c>
      <c r="W512" s="263">
        <f t="shared" si="5317"/>
        <v>0</v>
      </c>
      <c r="X512" s="264">
        <v>0</v>
      </c>
      <c r="Y512" s="263">
        <f t="shared" si="5318"/>
        <v>0</v>
      </c>
      <c r="Z512" s="264">
        <v>0</v>
      </c>
      <c r="AA512" s="263">
        <f t="shared" si="5319"/>
        <v>0</v>
      </c>
      <c r="AB512" s="264"/>
      <c r="AC512" s="263">
        <f t="shared" si="5320"/>
        <v>0</v>
      </c>
      <c r="AD512" s="264"/>
      <c r="AE512" s="263">
        <f t="shared" si="5321"/>
        <v>0</v>
      </c>
      <c r="AF512" s="264"/>
      <c r="AG512" s="263">
        <f t="shared" si="5322"/>
        <v>0</v>
      </c>
      <c r="AH512" s="264"/>
      <c r="AI512" s="263">
        <f t="shared" si="5323"/>
        <v>0</v>
      </c>
      <c r="AJ512" s="264">
        <v>0</v>
      </c>
      <c r="AK512" s="263">
        <f t="shared" si="5324"/>
        <v>0</v>
      </c>
      <c r="AL512" s="264">
        <v>0</v>
      </c>
      <c r="AM512" s="263">
        <f t="shared" si="5325"/>
        <v>0</v>
      </c>
      <c r="AN512" s="264">
        <v>0</v>
      </c>
      <c r="AO512" s="263">
        <f t="shared" si="5326"/>
        <v>0</v>
      </c>
      <c r="AP512" s="264">
        <v>0</v>
      </c>
      <c r="AQ512" s="263">
        <f t="shared" si="5327"/>
        <v>0</v>
      </c>
      <c r="AR512" s="264">
        <v>0</v>
      </c>
      <c r="AS512" s="263">
        <f t="shared" si="5328"/>
        <v>0</v>
      </c>
      <c r="AT512" s="264">
        <v>0</v>
      </c>
      <c r="AU512" s="263">
        <f t="shared" si="5329"/>
        <v>0</v>
      </c>
      <c r="AV512" s="264">
        <v>0</v>
      </c>
      <c r="AW512" s="263">
        <f t="shared" si="5330"/>
        <v>0</v>
      </c>
      <c r="AX512" s="264">
        <v>0</v>
      </c>
      <c r="AY512" s="263">
        <f t="shared" si="5331"/>
        <v>0</v>
      </c>
      <c r="AZ512" s="264">
        <v>0</v>
      </c>
      <c r="BA512" s="263">
        <f t="shared" si="5332"/>
        <v>0</v>
      </c>
      <c r="BB512" s="264">
        <v>0</v>
      </c>
      <c r="BC512" s="263">
        <f t="shared" si="5333"/>
        <v>0</v>
      </c>
      <c r="BD512" s="264">
        <v>0</v>
      </c>
      <c r="BE512" s="263">
        <f t="shared" si="5334"/>
        <v>0</v>
      </c>
      <c r="BF512" s="264">
        <v>0</v>
      </c>
      <c r="BG512" s="263">
        <f t="shared" si="5335"/>
        <v>0</v>
      </c>
      <c r="BH512" s="264">
        <v>0</v>
      </c>
      <c r="BI512" s="263">
        <f t="shared" si="5336"/>
        <v>0</v>
      </c>
      <c r="BJ512" s="264">
        <v>0</v>
      </c>
      <c r="BK512" s="263">
        <f t="shared" si="5337"/>
        <v>0</v>
      </c>
      <c r="BL512" s="264">
        <v>0</v>
      </c>
      <c r="BM512" s="263">
        <f t="shared" si="5338"/>
        <v>0</v>
      </c>
      <c r="BN512" s="264">
        <v>0</v>
      </c>
      <c r="BO512" s="263">
        <f t="shared" si="5339"/>
        <v>0</v>
      </c>
      <c r="BP512" s="264">
        <v>0</v>
      </c>
      <c r="BQ512" s="476">
        <f t="shared" si="5308"/>
        <v>0</v>
      </c>
      <c r="BR512" s="295">
        <f t="shared" si="4737"/>
        <v>0</v>
      </c>
    </row>
    <row r="513" spans="2:70" ht="18" customHeight="1" outlineLevel="2">
      <c r="B513" s="208" t="s">
        <v>973</v>
      </c>
      <c r="C513" s="260" t="str">
        <f>IF(VLOOKUP(B513,'Orçamento Detalhado'!$A$11:$I$529,4,)="","",(VLOOKUP(B513,'Orçamento Detalhado'!$A$11:$I$529,4,)))</f>
        <v>CND INSS</v>
      </c>
      <c r="D513" s="261" t="str">
        <f>IF(B513="","",VLOOKUP($B513,'Orçamento Detalhado'!$A$11:$J$529,10,))</f>
        <v/>
      </c>
      <c r="E513" s="262">
        <f t="shared" si="5277"/>
        <v>0</v>
      </c>
      <c r="F513" s="478">
        <v>509</v>
      </c>
      <c r="G513" s="263">
        <f t="shared" si="5309"/>
        <v>0</v>
      </c>
      <c r="H513" s="264"/>
      <c r="I513" s="263">
        <f t="shared" si="5310"/>
        <v>0</v>
      </c>
      <c r="J513" s="264"/>
      <c r="K513" s="263">
        <f t="shared" si="5311"/>
        <v>0</v>
      </c>
      <c r="L513" s="264">
        <v>0</v>
      </c>
      <c r="M513" s="263">
        <f t="shared" si="5312"/>
        <v>0</v>
      </c>
      <c r="N513" s="264">
        <v>0</v>
      </c>
      <c r="O513" s="263">
        <f t="shared" si="5313"/>
        <v>0</v>
      </c>
      <c r="P513" s="264">
        <v>0</v>
      </c>
      <c r="Q513" s="263">
        <f t="shared" si="5314"/>
        <v>0</v>
      </c>
      <c r="R513" s="264">
        <v>0</v>
      </c>
      <c r="S513" s="263">
        <f t="shared" si="5315"/>
        <v>0</v>
      </c>
      <c r="T513" s="264">
        <v>0</v>
      </c>
      <c r="U513" s="263">
        <f t="shared" si="5316"/>
        <v>0</v>
      </c>
      <c r="V513" s="264">
        <v>0</v>
      </c>
      <c r="W513" s="263">
        <f t="shared" si="5317"/>
        <v>0</v>
      </c>
      <c r="X513" s="264">
        <v>0</v>
      </c>
      <c r="Y513" s="263">
        <f t="shared" si="5318"/>
        <v>0</v>
      </c>
      <c r="Z513" s="264">
        <v>0</v>
      </c>
      <c r="AA513" s="263">
        <f t="shared" si="5319"/>
        <v>0</v>
      </c>
      <c r="AB513" s="264"/>
      <c r="AC513" s="263">
        <f t="shared" si="5320"/>
        <v>0</v>
      </c>
      <c r="AD513" s="264"/>
      <c r="AE513" s="263">
        <f t="shared" si="5321"/>
        <v>0</v>
      </c>
      <c r="AF513" s="264"/>
      <c r="AG513" s="263">
        <f t="shared" si="5322"/>
        <v>0</v>
      </c>
      <c r="AH513" s="264"/>
      <c r="AI513" s="263">
        <f t="shared" si="5323"/>
        <v>0</v>
      </c>
      <c r="AJ513" s="264">
        <v>0</v>
      </c>
      <c r="AK513" s="263">
        <f t="shared" si="5324"/>
        <v>0</v>
      </c>
      <c r="AL513" s="264">
        <v>0</v>
      </c>
      <c r="AM513" s="263">
        <f t="shared" si="5325"/>
        <v>0</v>
      </c>
      <c r="AN513" s="264">
        <v>0</v>
      </c>
      <c r="AO513" s="263">
        <f t="shared" si="5326"/>
        <v>0</v>
      </c>
      <c r="AP513" s="264">
        <v>0</v>
      </c>
      <c r="AQ513" s="263">
        <f t="shared" si="5327"/>
        <v>0</v>
      </c>
      <c r="AR513" s="264">
        <v>0</v>
      </c>
      <c r="AS513" s="263">
        <f t="shared" si="5328"/>
        <v>0</v>
      </c>
      <c r="AT513" s="264">
        <v>0</v>
      </c>
      <c r="AU513" s="263">
        <f t="shared" si="5329"/>
        <v>0</v>
      </c>
      <c r="AV513" s="264">
        <v>0</v>
      </c>
      <c r="AW513" s="263">
        <f t="shared" si="5330"/>
        <v>0</v>
      </c>
      <c r="AX513" s="264">
        <v>0</v>
      </c>
      <c r="AY513" s="263">
        <f t="shared" si="5331"/>
        <v>0</v>
      </c>
      <c r="AZ513" s="264">
        <v>0</v>
      </c>
      <c r="BA513" s="263">
        <f t="shared" si="5332"/>
        <v>0</v>
      </c>
      <c r="BB513" s="264">
        <v>0</v>
      </c>
      <c r="BC513" s="263">
        <f t="shared" si="5333"/>
        <v>0</v>
      </c>
      <c r="BD513" s="264">
        <v>0</v>
      </c>
      <c r="BE513" s="263">
        <f t="shared" si="5334"/>
        <v>0</v>
      </c>
      <c r="BF513" s="264">
        <v>0</v>
      </c>
      <c r="BG513" s="263">
        <f t="shared" si="5335"/>
        <v>0</v>
      </c>
      <c r="BH513" s="264">
        <v>0</v>
      </c>
      <c r="BI513" s="263">
        <f t="shared" si="5336"/>
        <v>0</v>
      </c>
      <c r="BJ513" s="264">
        <v>0</v>
      </c>
      <c r="BK513" s="263">
        <f t="shared" si="5337"/>
        <v>0</v>
      </c>
      <c r="BL513" s="264"/>
      <c r="BM513" s="263">
        <f t="shared" si="5338"/>
        <v>0</v>
      </c>
      <c r="BN513" s="264">
        <v>0</v>
      </c>
      <c r="BO513" s="263">
        <f t="shared" si="5339"/>
        <v>0</v>
      </c>
      <c r="BP513" s="264">
        <v>0</v>
      </c>
      <c r="BQ513" s="476">
        <f t="shared" si="5308"/>
        <v>0</v>
      </c>
      <c r="BR513" s="295">
        <f t="shared" si="4737"/>
        <v>0</v>
      </c>
    </row>
    <row r="514" spans="2:70" ht="18" customHeight="1" outlineLevel="2">
      <c r="B514" s="208" t="s">
        <v>975</v>
      </c>
      <c r="C514" s="260" t="str">
        <f>IF(VLOOKUP(B514,'Orçamento Detalhado'!$A$11:$I$529,4,)="","",(VLOOKUP(B514,'Orçamento Detalhado'!$A$11:$I$529,4,)))</f>
        <v>Averbação da Construção</v>
      </c>
      <c r="D514" s="261" t="str">
        <f>IF(B514="","",VLOOKUP($B514,'Orçamento Detalhado'!$A$11:$J$529,10,))</f>
        <v/>
      </c>
      <c r="E514" s="262">
        <f t="shared" si="5277"/>
        <v>0</v>
      </c>
      <c r="F514" s="478">
        <v>510</v>
      </c>
      <c r="G514" s="263">
        <f t="shared" ref="G514:G515" si="5372">IFERROR($D514*H514,0)</f>
        <v>0</v>
      </c>
      <c r="H514" s="264"/>
      <c r="I514" s="263">
        <f t="shared" ref="I514:I515" si="5373">IFERROR($D514*J514,0)</f>
        <v>0</v>
      </c>
      <c r="J514" s="264"/>
      <c r="K514" s="263">
        <f t="shared" ref="K514:K515" si="5374">IFERROR($D514*L514,0)</f>
        <v>0</v>
      </c>
      <c r="L514" s="264">
        <v>0</v>
      </c>
      <c r="M514" s="263">
        <f t="shared" ref="M514:M515" si="5375">IFERROR($D514*N514,0)</f>
        <v>0</v>
      </c>
      <c r="N514" s="264">
        <v>0</v>
      </c>
      <c r="O514" s="263">
        <f t="shared" ref="O514:O515" si="5376">IFERROR($D514*P514,0)</f>
        <v>0</v>
      </c>
      <c r="P514" s="264">
        <v>0</v>
      </c>
      <c r="Q514" s="263">
        <f t="shared" ref="Q514:Q515" si="5377">IFERROR($D514*R514,0)</f>
        <v>0</v>
      </c>
      <c r="R514" s="264">
        <v>0</v>
      </c>
      <c r="S514" s="263">
        <f t="shared" ref="S514:S515" si="5378">IFERROR($D514*T514,0)</f>
        <v>0</v>
      </c>
      <c r="T514" s="264">
        <v>0</v>
      </c>
      <c r="U514" s="263">
        <f t="shared" ref="U514:U515" si="5379">IFERROR($D514*V514,0)</f>
        <v>0</v>
      </c>
      <c r="V514" s="264">
        <v>0</v>
      </c>
      <c r="W514" s="263">
        <f t="shared" ref="W514:W515" si="5380">IFERROR($D514*X514,0)</f>
        <v>0</v>
      </c>
      <c r="X514" s="264">
        <v>0</v>
      </c>
      <c r="Y514" s="263">
        <f t="shared" ref="Y514:Y515" si="5381">IFERROR($D514*Z514,0)</f>
        <v>0</v>
      </c>
      <c r="Z514" s="264">
        <v>0</v>
      </c>
      <c r="AA514" s="263">
        <f t="shared" ref="AA514:AA515" si="5382">IFERROR($D514*AB514,0)</f>
        <v>0</v>
      </c>
      <c r="AB514" s="264"/>
      <c r="AC514" s="263">
        <f t="shared" ref="AC514:AC515" si="5383">IFERROR($D514*AD514,0)</f>
        <v>0</v>
      </c>
      <c r="AD514" s="264"/>
      <c r="AE514" s="263">
        <f t="shared" ref="AE514:AE515" si="5384">IFERROR($D514*AF514,0)</f>
        <v>0</v>
      </c>
      <c r="AF514" s="264"/>
      <c r="AG514" s="263">
        <f t="shared" ref="AG514:AG515" si="5385">IFERROR($D514*AH514,0)</f>
        <v>0</v>
      </c>
      <c r="AH514" s="264"/>
      <c r="AI514" s="263">
        <f t="shared" ref="AI514:AI515" si="5386">IFERROR($D514*AJ514,0)</f>
        <v>0</v>
      </c>
      <c r="AJ514" s="264">
        <v>0</v>
      </c>
      <c r="AK514" s="263">
        <f t="shared" ref="AK514:AK515" si="5387">IFERROR($D514*AL514,0)</f>
        <v>0</v>
      </c>
      <c r="AL514" s="264">
        <v>0</v>
      </c>
      <c r="AM514" s="263">
        <f t="shared" ref="AM514:AM515" si="5388">IFERROR($D514*AN514,0)</f>
        <v>0</v>
      </c>
      <c r="AN514" s="264">
        <v>0</v>
      </c>
      <c r="AO514" s="263">
        <f t="shared" ref="AO514:AO515" si="5389">IFERROR($D514*AP514,0)</f>
        <v>0</v>
      </c>
      <c r="AP514" s="264">
        <v>0</v>
      </c>
      <c r="AQ514" s="263">
        <f t="shared" ref="AQ514:AQ515" si="5390">IFERROR($D514*AR514,0)</f>
        <v>0</v>
      </c>
      <c r="AR514" s="264">
        <v>0</v>
      </c>
      <c r="AS514" s="263">
        <f t="shared" ref="AS514:AS515" si="5391">IFERROR($D514*AT514,0)</f>
        <v>0</v>
      </c>
      <c r="AT514" s="264">
        <v>0</v>
      </c>
      <c r="AU514" s="263">
        <f t="shared" ref="AU514:AU515" si="5392">IFERROR($D514*AV514,0)</f>
        <v>0</v>
      </c>
      <c r="AV514" s="264">
        <v>0</v>
      </c>
      <c r="AW514" s="263">
        <f t="shared" ref="AW514:AW515" si="5393">IFERROR($D514*AX514,0)</f>
        <v>0</v>
      </c>
      <c r="AX514" s="264">
        <v>0</v>
      </c>
      <c r="AY514" s="263">
        <f t="shared" ref="AY514:AY515" si="5394">IFERROR($D514*AZ514,0)</f>
        <v>0</v>
      </c>
      <c r="AZ514" s="264">
        <v>0</v>
      </c>
      <c r="BA514" s="263">
        <f t="shared" ref="BA514:BA515" si="5395">IFERROR($D514*BB514,0)</f>
        <v>0</v>
      </c>
      <c r="BB514" s="264">
        <v>0</v>
      </c>
      <c r="BC514" s="263">
        <f t="shared" ref="BC514:BC515" si="5396">IFERROR($D514*BD514,0)</f>
        <v>0</v>
      </c>
      <c r="BD514" s="264">
        <v>0</v>
      </c>
      <c r="BE514" s="263">
        <f t="shared" ref="BE514:BE515" si="5397">IFERROR($D514*BF514,0)</f>
        <v>0</v>
      </c>
      <c r="BF514" s="264">
        <v>0</v>
      </c>
      <c r="BG514" s="263">
        <f t="shared" ref="BG514:BG515" si="5398">IFERROR($D514*BH514,0)</f>
        <v>0</v>
      </c>
      <c r="BH514" s="264">
        <v>0</v>
      </c>
      <c r="BI514" s="263">
        <f t="shared" ref="BI514:BI515" si="5399">IFERROR($D514*BJ514,0)</f>
        <v>0</v>
      </c>
      <c r="BJ514" s="264">
        <v>0</v>
      </c>
      <c r="BK514" s="263">
        <f t="shared" ref="BK514:BK515" si="5400">IFERROR($D514*BL514,0)</f>
        <v>0</v>
      </c>
      <c r="BL514" s="264">
        <v>0</v>
      </c>
      <c r="BM514" s="263">
        <f t="shared" ref="BM514:BM515" si="5401">IFERROR($D514*BN514,0)</f>
        <v>0</v>
      </c>
      <c r="BN514" s="264">
        <v>0</v>
      </c>
      <c r="BO514" s="263">
        <f t="shared" ref="BO514:BO515" si="5402">IFERROR($D514*BP514,0)</f>
        <v>0</v>
      </c>
      <c r="BP514" s="264">
        <v>0</v>
      </c>
      <c r="BQ514" s="476">
        <f t="shared" ref="BQ514:BQ515" si="5403">SUM(BN514,BL514,BJ514,BH514,BF514,BD514,BB514,AZ514,AX514,AV514,AT514,AR514,AP514,AN514,AL514,AJ514,AH514,AF514,AD514,AB514,Z514,X514,V514,T514,R514,P514,N514,L514,J514,H514,BP514)</f>
        <v>0</v>
      </c>
      <c r="BR514" s="295">
        <f t="shared" si="4737"/>
        <v>0</v>
      </c>
    </row>
    <row r="515" spans="2:70" ht="18" customHeight="1" outlineLevel="2">
      <c r="B515" s="208" t="s">
        <v>977</v>
      </c>
      <c r="C515" s="260" t="str">
        <f>IF(VLOOKUP(B515,'Orçamento Detalhado'!$A$11:$I$529,4,)="","",(VLOOKUP(B515,'Orçamento Detalhado'!$A$11:$I$529,4,)))</f>
        <v>Matrículas induvidualizadas</v>
      </c>
      <c r="D515" s="261" t="str">
        <f>IF(B515="","",VLOOKUP($B515,'Orçamento Detalhado'!$A$11:$J$529,10,))</f>
        <v/>
      </c>
      <c r="E515" s="262">
        <f t="shared" si="5277"/>
        <v>0</v>
      </c>
      <c r="F515" s="478">
        <v>511</v>
      </c>
      <c r="G515" s="263">
        <f t="shared" si="5372"/>
        <v>0</v>
      </c>
      <c r="H515" s="264"/>
      <c r="I515" s="263">
        <f t="shared" si="5373"/>
        <v>0</v>
      </c>
      <c r="J515" s="264"/>
      <c r="K515" s="263">
        <f t="shared" si="5374"/>
        <v>0</v>
      </c>
      <c r="L515" s="264">
        <v>0</v>
      </c>
      <c r="M515" s="263">
        <f t="shared" si="5375"/>
        <v>0</v>
      </c>
      <c r="N515" s="264">
        <v>0</v>
      </c>
      <c r="O515" s="263">
        <f t="shared" si="5376"/>
        <v>0</v>
      </c>
      <c r="P515" s="264">
        <v>0</v>
      </c>
      <c r="Q515" s="263">
        <f t="shared" si="5377"/>
        <v>0</v>
      </c>
      <c r="R515" s="264">
        <v>0</v>
      </c>
      <c r="S515" s="263">
        <f t="shared" si="5378"/>
        <v>0</v>
      </c>
      <c r="T515" s="264">
        <v>0</v>
      </c>
      <c r="U515" s="263">
        <f t="shared" si="5379"/>
        <v>0</v>
      </c>
      <c r="V515" s="264">
        <v>0</v>
      </c>
      <c r="W515" s="263">
        <f t="shared" si="5380"/>
        <v>0</v>
      </c>
      <c r="X515" s="264">
        <v>0</v>
      </c>
      <c r="Y515" s="263">
        <f t="shared" si="5381"/>
        <v>0</v>
      </c>
      <c r="Z515" s="264">
        <v>0</v>
      </c>
      <c r="AA515" s="263">
        <f t="shared" si="5382"/>
        <v>0</v>
      </c>
      <c r="AB515" s="264"/>
      <c r="AC515" s="263">
        <f t="shared" si="5383"/>
        <v>0</v>
      </c>
      <c r="AD515" s="264"/>
      <c r="AE515" s="263">
        <f t="shared" si="5384"/>
        <v>0</v>
      </c>
      <c r="AF515" s="264"/>
      <c r="AG515" s="263">
        <f t="shared" si="5385"/>
        <v>0</v>
      </c>
      <c r="AH515" s="264"/>
      <c r="AI515" s="263">
        <f t="shared" si="5386"/>
        <v>0</v>
      </c>
      <c r="AJ515" s="264">
        <v>0</v>
      </c>
      <c r="AK515" s="263">
        <f t="shared" si="5387"/>
        <v>0</v>
      </c>
      <c r="AL515" s="264">
        <v>0</v>
      </c>
      <c r="AM515" s="263">
        <f t="shared" si="5388"/>
        <v>0</v>
      </c>
      <c r="AN515" s="264">
        <v>0</v>
      </c>
      <c r="AO515" s="263">
        <f t="shared" si="5389"/>
        <v>0</v>
      </c>
      <c r="AP515" s="264">
        <v>0</v>
      </c>
      <c r="AQ515" s="263">
        <f t="shared" si="5390"/>
        <v>0</v>
      </c>
      <c r="AR515" s="264">
        <v>0</v>
      </c>
      <c r="AS515" s="263">
        <f t="shared" si="5391"/>
        <v>0</v>
      </c>
      <c r="AT515" s="264">
        <v>0</v>
      </c>
      <c r="AU515" s="263">
        <f t="shared" si="5392"/>
        <v>0</v>
      </c>
      <c r="AV515" s="264">
        <v>0</v>
      </c>
      <c r="AW515" s="263">
        <f t="shared" si="5393"/>
        <v>0</v>
      </c>
      <c r="AX515" s="264">
        <v>0</v>
      </c>
      <c r="AY515" s="263">
        <f t="shared" si="5394"/>
        <v>0</v>
      </c>
      <c r="AZ515" s="264">
        <v>0</v>
      </c>
      <c r="BA515" s="263">
        <f t="shared" si="5395"/>
        <v>0</v>
      </c>
      <c r="BB515" s="264">
        <v>0</v>
      </c>
      <c r="BC515" s="263">
        <f t="shared" si="5396"/>
        <v>0</v>
      </c>
      <c r="BD515" s="264">
        <v>0</v>
      </c>
      <c r="BE515" s="263">
        <f t="shared" si="5397"/>
        <v>0</v>
      </c>
      <c r="BF515" s="264">
        <v>0</v>
      </c>
      <c r="BG515" s="263">
        <f t="shared" si="5398"/>
        <v>0</v>
      </c>
      <c r="BH515" s="264">
        <v>0</v>
      </c>
      <c r="BI515" s="263">
        <f t="shared" si="5399"/>
        <v>0</v>
      </c>
      <c r="BJ515" s="264">
        <v>0</v>
      </c>
      <c r="BK515" s="263">
        <f t="shared" si="5400"/>
        <v>0</v>
      </c>
      <c r="BL515" s="264"/>
      <c r="BM515" s="263">
        <f t="shared" si="5401"/>
        <v>0</v>
      </c>
      <c r="BN515" s="264">
        <v>0</v>
      </c>
      <c r="BO515" s="263">
        <f t="shared" si="5402"/>
        <v>0</v>
      </c>
      <c r="BP515" s="264">
        <v>0</v>
      </c>
      <c r="BQ515" s="476">
        <f t="shared" si="5403"/>
        <v>0</v>
      </c>
      <c r="BR515" s="295">
        <f t="shared" si="4737"/>
        <v>0</v>
      </c>
    </row>
    <row r="516" spans="2:70" ht="18" customHeight="1" outlineLevel="2">
      <c r="B516" s="208" t="s">
        <v>979</v>
      </c>
      <c r="C516" s="260" t="str">
        <f>IF(VLOOKUP(B516,'Orçamento Detalhado'!$A$11:$I$529,4,)="","",(VLOOKUP(B516,'Orçamento Detalhado'!$A$11:$I$529,4,)))</f>
        <v>Entrega de chaves / AGI</v>
      </c>
      <c r="D516" s="261" t="str">
        <f>IF(B516="","",VLOOKUP($B516,'Orçamento Detalhado'!$A$11:$J$529,10,))</f>
        <v/>
      </c>
      <c r="E516" s="262">
        <f t="shared" si="5277"/>
        <v>0</v>
      </c>
      <c r="F516" s="478">
        <v>512</v>
      </c>
      <c r="G516" s="263">
        <f t="shared" ref="G516:G517" si="5404">IFERROR($D516*H516,0)</f>
        <v>0</v>
      </c>
      <c r="H516" s="264"/>
      <c r="I516" s="263">
        <f t="shared" ref="I516:I517" si="5405">IFERROR($D516*J516,0)</f>
        <v>0</v>
      </c>
      <c r="J516" s="264"/>
      <c r="K516" s="263">
        <f t="shared" ref="K516:K517" si="5406">IFERROR($D516*L516,0)</f>
        <v>0</v>
      </c>
      <c r="L516" s="264">
        <v>0</v>
      </c>
      <c r="M516" s="263">
        <f t="shared" ref="M516:M517" si="5407">IFERROR($D516*N516,0)</f>
        <v>0</v>
      </c>
      <c r="N516" s="264">
        <v>0</v>
      </c>
      <c r="O516" s="263">
        <f t="shared" ref="O516:O517" si="5408">IFERROR($D516*P516,0)</f>
        <v>0</v>
      </c>
      <c r="P516" s="264">
        <v>0</v>
      </c>
      <c r="Q516" s="263">
        <f t="shared" ref="Q516:Q517" si="5409">IFERROR($D516*R516,0)</f>
        <v>0</v>
      </c>
      <c r="R516" s="264">
        <v>0</v>
      </c>
      <c r="S516" s="263">
        <f t="shared" ref="S516:S517" si="5410">IFERROR($D516*T516,0)</f>
        <v>0</v>
      </c>
      <c r="T516" s="264">
        <v>0</v>
      </c>
      <c r="U516" s="263">
        <f t="shared" ref="U516:U517" si="5411">IFERROR($D516*V516,0)</f>
        <v>0</v>
      </c>
      <c r="V516" s="264">
        <v>0</v>
      </c>
      <c r="W516" s="263">
        <f t="shared" ref="W516:W517" si="5412">IFERROR($D516*X516,0)</f>
        <v>0</v>
      </c>
      <c r="X516" s="264">
        <v>0</v>
      </c>
      <c r="Y516" s="263">
        <f t="shared" ref="Y516:Y517" si="5413">IFERROR($D516*Z516,0)</f>
        <v>0</v>
      </c>
      <c r="Z516" s="264">
        <v>0</v>
      </c>
      <c r="AA516" s="263">
        <f t="shared" ref="AA516:AA517" si="5414">IFERROR($D516*AB516,0)</f>
        <v>0</v>
      </c>
      <c r="AB516" s="264"/>
      <c r="AC516" s="263">
        <f t="shared" ref="AC516:AC517" si="5415">IFERROR($D516*AD516,0)</f>
        <v>0</v>
      </c>
      <c r="AD516" s="264"/>
      <c r="AE516" s="263">
        <f t="shared" ref="AE516:AE517" si="5416">IFERROR($D516*AF516,0)</f>
        <v>0</v>
      </c>
      <c r="AF516" s="264"/>
      <c r="AG516" s="263">
        <f t="shared" ref="AG516:AG517" si="5417">IFERROR($D516*AH516,0)</f>
        <v>0</v>
      </c>
      <c r="AH516" s="264"/>
      <c r="AI516" s="263">
        <f t="shared" ref="AI516:AI517" si="5418">IFERROR($D516*AJ516,0)</f>
        <v>0</v>
      </c>
      <c r="AJ516" s="264">
        <v>0</v>
      </c>
      <c r="AK516" s="263">
        <f t="shared" ref="AK516:AK517" si="5419">IFERROR($D516*AL516,0)</f>
        <v>0</v>
      </c>
      <c r="AL516" s="264">
        <v>0</v>
      </c>
      <c r="AM516" s="263">
        <f t="shared" ref="AM516:AM517" si="5420">IFERROR($D516*AN516,0)</f>
        <v>0</v>
      </c>
      <c r="AN516" s="264">
        <v>0</v>
      </c>
      <c r="AO516" s="263">
        <f t="shared" ref="AO516:AO517" si="5421">IFERROR($D516*AP516,0)</f>
        <v>0</v>
      </c>
      <c r="AP516" s="264">
        <v>0</v>
      </c>
      <c r="AQ516" s="263">
        <f t="shared" ref="AQ516:AQ517" si="5422">IFERROR($D516*AR516,0)</f>
        <v>0</v>
      </c>
      <c r="AR516" s="264">
        <v>0</v>
      </c>
      <c r="AS516" s="263">
        <f t="shared" ref="AS516:AS517" si="5423">IFERROR($D516*AT516,0)</f>
        <v>0</v>
      </c>
      <c r="AT516" s="264">
        <v>0</v>
      </c>
      <c r="AU516" s="263">
        <f t="shared" ref="AU516:AU517" si="5424">IFERROR($D516*AV516,0)</f>
        <v>0</v>
      </c>
      <c r="AV516" s="264">
        <v>0</v>
      </c>
      <c r="AW516" s="263">
        <f t="shared" ref="AW516:AW517" si="5425">IFERROR($D516*AX516,0)</f>
        <v>0</v>
      </c>
      <c r="AX516" s="264">
        <v>0</v>
      </c>
      <c r="AY516" s="263">
        <f t="shared" ref="AY516:AY517" si="5426">IFERROR($D516*AZ516,0)</f>
        <v>0</v>
      </c>
      <c r="AZ516" s="264">
        <v>0</v>
      </c>
      <c r="BA516" s="263">
        <f t="shared" ref="BA516:BA517" si="5427">IFERROR($D516*BB516,0)</f>
        <v>0</v>
      </c>
      <c r="BB516" s="264">
        <v>0</v>
      </c>
      <c r="BC516" s="263">
        <f t="shared" ref="BC516:BC517" si="5428">IFERROR($D516*BD516,0)</f>
        <v>0</v>
      </c>
      <c r="BD516" s="264">
        <v>0</v>
      </c>
      <c r="BE516" s="263">
        <f t="shared" ref="BE516:BE517" si="5429">IFERROR($D516*BF516,0)</f>
        <v>0</v>
      </c>
      <c r="BF516" s="264">
        <v>0</v>
      </c>
      <c r="BG516" s="263">
        <f t="shared" ref="BG516:BG517" si="5430">IFERROR($D516*BH516,0)</f>
        <v>0</v>
      </c>
      <c r="BH516" s="264">
        <v>0</v>
      </c>
      <c r="BI516" s="263">
        <f t="shared" ref="BI516:BI517" si="5431">IFERROR($D516*BJ516,0)</f>
        <v>0</v>
      </c>
      <c r="BJ516" s="264">
        <v>0</v>
      </c>
      <c r="BK516" s="263">
        <f t="shared" ref="BK516:BK517" si="5432">IFERROR($D516*BL516,0)</f>
        <v>0</v>
      </c>
      <c r="BL516" s="264">
        <v>0</v>
      </c>
      <c r="BM516" s="263">
        <f t="shared" ref="BM516:BM517" si="5433">IFERROR($D516*BN516,0)</f>
        <v>0</v>
      </c>
      <c r="BN516" s="264">
        <v>0</v>
      </c>
      <c r="BO516" s="263">
        <f t="shared" ref="BO516:BO517" si="5434">IFERROR($D516*BP516,0)</f>
        <v>0</v>
      </c>
      <c r="BP516" s="264">
        <v>0</v>
      </c>
      <c r="BQ516" s="476">
        <f t="shared" ref="BQ516:BQ517" si="5435">SUM(BN516,BL516,BJ516,BH516,BF516,BD516,BB516,AZ516,AX516,AV516,AT516,AR516,AP516,AN516,AL516,AJ516,AH516,AF516,AD516,AB516,Z516,X516,V516,T516,R516,P516,N516,L516,J516,H516,BP516)</f>
        <v>0</v>
      </c>
      <c r="BR516" s="295">
        <f t="shared" si="4737"/>
        <v>0</v>
      </c>
    </row>
    <row r="517" spans="2:70" ht="18" customHeight="1" outlineLevel="2">
      <c r="B517" s="208" t="s">
        <v>981</v>
      </c>
      <c r="C517" s="260" t="str">
        <f>IF(VLOOKUP(B517,'Orçamento Detalhado'!$A$11:$I$529,4,)="","",(VLOOKUP(B517,'Orçamento Detalhado'!$A$11:$I$529,4,)))</f>
        <v/>
      </c>
      <c r="D517" s="261" t="str">
        <f>IF(B517="","",VLOOKUP($B517,'Orçamento Detalhado'!$A$11:$J$529,10,))</f>
        <v/>
      </c>
      <c r="E517" s="262">
        <f t="shared" si="5277"/>
        <v>0</v>
      </c>
      <c r="F517" s="478">
        <v>513</v>
      </c>
      <c r="G517" s="263">
        <f t="shared" si="5404"/>
        <v>0</v>
      </c>
      <c r="H517" s="264"/>
      <c r="I517" s="263">
        <f t="shared" si="5405"/>
        <v>0</v>
      </c>
      <c r="J517" s="264"/>
      <c r="K517" s="263">
        <f t="shared" si="5406"/>
        <v>0</v>
      </c>
      <c r="L517" s="264">
        <v>0</v>
      </c>
      <c r="M517" s="263">
        <f t="shared" si="5407"/>
        <v>0</v>
      </c>
      <c r="N517" s="264">
        <v>0</v>
      </c>
      <c r="O517" s="263">
        <f t="shared" si="5408"/>
        <v>0</v>
      </c>
      <c r="P517" s="264">
        <v>0</v>
      </c>
      <c r="Q517" s="263">
        <f t="shared" si="5409"/>
        <v>0</v>
      </c>
      <c r="R517" s="264">
        <v>0</v>
      </c>
      <c r="S517" s="263">
        <f t="shared" si="5410"/>
        <v>0</v>
      </c>
      <c r="T517" s="264">
        <v>0</v>
      </c>
      <c r="U517" s="263">
        <f t="shared" si="5411"/>
        <v>0</v>
      </c>
      <c r="V517" s="264">
        <v>0</v>
      </c>
      <c r="W517" s="263">
        <f t="shared" si="5412"/>
        <v>0</v>
      </c>
      <c r="X517" s="264">
        <v>0</v>
      </c>
      <c r="Y517" s="263">
        <f t="shared" si="5413"/>
        <v>0</v>
      </c>
      <c r="Z517" s="264">
        <v>0</v>
      </c>
      <c r="AA517" s="263">
        <f t="shared" si="5414"/>
        <v>0</v>
      </c>
      <c r="AB517" s="264"/>
      <c r="AC517" s="263">
        <f t="shared" si="5415"/>
        <v>0</v>
      </c>
      <c r="AD517" s="264"/>
      <c r="AE517" s="263">
        <f t="shared" si="5416"/>
        <v>0</v>
      </c>
      <c r="AF517" s="264"/>
      <c r="AG517" s="263">
        <f t="shared" si="5417"/>
        <v>0</v>
      </c>
      <c r="AH517" s="264"/>
      <c r="AI517" s="263">
        <f t="shared" si="5418"/>
        <v>0</v>
      </c>
      <c r="AJ517" s="264">
        <v>0</v>
      </c>
      <c r="AK517" s="263">
        <f t="shared" si="5419"/>
        <v>0</v>
      </c>
      <c r="AL517" s="264">
        <v>0</v>
      </c>
      <c r="AM517" s="263">
        <f t="shared" si="5420"/>
        <v>0</v>
      </c>
      <c r="AN517" s="264">
        <v>0</v>
      </c>
      <c r="AO517" s="263">
        <f t="shared" si="5421"/>
        <v>0</v>
      </c>
      <c r="AP517" s="264">
        <v>0</v>
      </c>
      <c r="AQ517" s="263">
        <f t="shared" si="5422"/>
        <v>0</v>
      </c>
      <c r="AR517" s="264">
        <v>0</v>
      </c>
      <c r="AS517" s="263">
        <f t="shared" si="5423"/>
        <v>0</v>
      </c>
      <c r="AT517" s="264">
        <v>0</v>
      </c>
      <c r="AU517" s="263">
        <f t="shared" si="5424"/>
        <v>0</v>
      </c>
      <c r="AV517" s="264">
        <v>0</v>
      </c>
      <c r="AW517" s="263">
        <f t="shared" si="5425"/>
        <v>0</v>
      </c>
      <c r="AX517" s="264">
        <v>0</v>
      </c>
      <c r="AY517" s="263">
        <f t="shared" si="5426"/>
        <v>0</v>
      </c>
      <c r="AZ517" s="264">
        <v>0</v>
      </c>
      <c r="BA517" s="263">
        <f t="shared" si="5427"/>
        <v>0</v>
      </c>
      <c r="BB517" s="264">
        <v>0</v>
      </c>
      <c r="BC517" s="263">
        <f t="shared" si="5428"/>
        <v>0</v>
      </c>
      <c r="BD517" s="264">
        <v>0</v>
      </c>
      <c r="BE517" s="263">
        <f t="shared" si="5429"/>
        <v>0</v>
      </c>
      <c r="BF517" s="264">
        <v>0</v>
      </c>
      <c r="BG517" s="263">
        <f t="shared" si="5430"/>
        <v>0</v>
      </c>
      <c r="BH517" s="264">
        <v>0</v>
      </c>
      <c r="BI517" s="263">
        <f t="shared" si="5431"/>
        <v>0</v>
      </c>
      <c r="BJ517" s="264">
        <v>0</v>
      </c>
      <c r="BK517" s="263">
        <f t="shared" si="5432"/>
        <v>0</v>
      </c>
      <c r="BL517" s="264"/>
      <c r="BM517" s="263">
        <f t="shared" si="5433"/>
        <v>0</v>
      </c>
      <c r="BN517" s="264">
        <v>0</v>
      </c>
      <c r="BO517" s="263">
        <f t="shared" si="5434"/>
        <v>0</v>
      </c>
      <c r="BP517" s="264">
        <v>0</v>
      </c>
      <c r="BQ517" s="476">
        <f t="shared" si="5435"/>
        <v>0</v>
      </c>
      <c r="BR517" s="295">
        <f t="shared" si="4737"/>
        <v>0</v>
      </c>
    </row>
    <row r="518" spans="2:70" ht="18" customHeight="1" outlineLevel="2" thickTop="1" thickBot="1">
      <c r="B518" s="208" t="s">
        <v>982</v>
      </c>
      <c r="C518" s="260" t="str">
        <f>IF(VLOOKUP(B518,'Orçamento Detalhado'!$A$11:$I$529,4,)="","",(VLOOKUP(B518,'Orçamento Detalhado'!$A$11:$I$529,4,)))</f>
        <v/>
      </c>
      <c r="D518" s="261" t="str">
        <f>IF(B518="","",VLOOKUP($B518,'Orçamento Detalhado'!$A$11:$J$529,10,))</f>
        <v/>
      </c>
      <c r="E518" s="262">
        <f t="shared" ref="E518" si="5436">IFERROR(D518/$D$524,0)</f>
        <v>0</v>
      </c>
      <c r="F518" s="478">
        <v>514</v>
      </c>
      <c r="G518" s="263">
        <f t="shared" si="5309"/>
        <v>0</v>
      </c>
      <c r="H518" s="264"/>
      <c r="I518" s="263">
        <f t="shared" si="5310"/>
        <v>0</v>
      </c>
      <c r="J518" s="264"/>
      <c r="K518" s="263">
        <f t="shared" si="5311"/>
        <v>0</v>
      </c>
      <c r="L518" s="264">
        <v>0</v>
      </c>
      <c r="M518" s="263">
        <f t="shared" si="5312"/>
        <v>0</v>
      </c>
      <c r="N518" s="264">
        <v>0</v>
      </c>
      <c r="O518" s="263">
        <f t="shared" si="5313"/>
        <v>0</v>
      </c>
      <c r="P518" s="264">
        <v>0</v>
      </c>
      <c r="Q518" s="263">
        <f t="shared" si="5314"/>
        <v>0</v>
      </c>
      <c r="R518" s="264">
        <v>0</v>
      </c>
      <c r="S518" s="263">
        <f t="shared" si="5315"/>
        <v>0</v>
      </c>
      <c r="T518" s="264">
        <v>0</v>
      </c>
      <c r="U518" s="263">
        <f t="shared" si="5316"/>
        <v>0</v>
      </c>
      <c r="V518" s="264">
        <v>0</v>
      </c>
      <c r="W518" s="263">
        <f t="shared" si="5317"/>
        <v>0</v>
      </c>
      <c r="X518" s="264">
        <v>0</v>
      </c>
      <c r="Y518" s="263">
        <f t="shared" si="5318"/>
        <v>0</v>
      </c>
      <c r="Z518" s="264">
        <v>0</v>
      </c>
      <c r="AA518" s="263">
        <f t="shared" si="5319"/>
        <v>0</v>
      </c>
      <c r="AB518" s="264"/>
      <c r="AC518" s="263">
        <f t="shared" si="5320"/>
        <v>0</v>
      </c>
      <c r="AD518" s="264"/>
      <c r="AE518" s="263">
        <f t="shared" si="5321"/>
        <v>0</v>
      </c>
      <c r="AF518" s="264"/>
      <c r="AG518" s="263">
        <f t="shared" si="5322"/>
        <v>0</v>
      </c>
      <c r="AH518" s="264"/>
      <c r="AI518" s="263">
        <f t="shared" si="5323"/>
        <v>0</v>
      </c>
      <c r="AJ518" s="264">
        <v>0</v>
      </c>
      <c r="AK518" s="263">
        <f t="shared" si="5324"/>
        <v>0</v>
      </c>
      <c r="AL518" s="264">
        <v>0</v>
      </c>
      <c r="AM518" s="263">
        <f t="shared" si="5325"/>
        <v>0</v>
      </c>
      <c r="AN518" s="264">
        <v>0</v>
      </c>
      <c r="AO518" s="263">
        <f t="shared" si="5326"/>
        <v>0</v>
      </c>
      <c r="AP518" s="264">
        <v>0</v>
      </c>
      <c r="AQ518" s="263">
        <f t="shared" si="5327"/>
        <v>0</v>
      </c>
      <c r="AR518" s="264">
        <v>0</v>
      </c>
      <c r="AS518" s="263">
        <f t="shared" si="5328"/>
        <v>0</v>
      </c>
      <c r="AT518" s="264">
        <v>0</v>
      </c>
      <c r="AU518" s="263">
        <f t="shared" si="5329"/>
        <v>0</v>
      </c>
      <c r="AV518" s="264">
        <v>0</v>
      </c>
      <c r="AW518" s="263">
        <f t="shared" si="5330"/>
        <v>0</v>
      </c>
      <c r="AX518" s="264">
        <v>0</v>
      </c>
      <c r="AY518" s="263">
        <f t="shared" si="5331"/>
        <v>0</v>
      </c>
      <c r="AZ518" s="264">
        <v>0</v>
      </c>
      <c r="BA518" s="263">
        <f t="shared" si="5332"/>
        <v>0</v>
      </c>
      <c r="BB518" s="264">
        <v>0</v>
      </c>
      <c r="BC518" s="263">
        <f t="shared" si="5333"/>
        <v>0</v>
      </c>
      <c r="BD518" s="264">
        <v>0</v>
      </c>
      <c r="BE518" s="263">
        <f t="shared" si="5334"/>
        <v>0</v>
      </c>
      <c r="BF518" s="264">
        <v>0</v>
      </c>
      <c r="BG518" s="263">
        <f t="shared" si="5335"/>
        <v>0</v>
      </c>
      <c r="BH518" s="264">
        <v>0</v>
      </c>
      <c r="BI518" s="263">
        <f t="shared" si="5336"/>
        <v>0</v>
      </c>
      <c r="BJ518" s="264">
        <v>0</v>
      </c>
      <c r="BK518" s="263">
        <f t="shared" si="5337"/>
        <v>0</v>
      </c>
      <c r="BL518" s="264">
        <v>0</v>
      </c>
      <c r="BM518" s="263">
        <f t="shared" si="5338"/>
        <v>0</v>
      </c>
      <c r="BN518" s="264">
        <v>0</v>
      </c>
      <c r="BO518" s="263">
        <f t="shared" si="5339"/>
        <v>0</v>
      </c>
      <c r="BP518" s="264">
        <v>0</v>
      </c>
      <c r="BQ518" s="476">
        <f t="shared" si="5308"/>
        <v>0</v>
      </c>
      <c r="BR518" s="295">
        <f t="shared" si="4737"/>
        <v>0</v>
      </c>
    </row>
    <row r="519" spans="2:70" ht="18" customHeight="1" thickTop="1" thickBot="1">
      <c r="D519" s="268"/>
      <c r="E519" s="572">
        <f>SUM(E10+E352+E471+E484+E497+E504)</f>
        <v>0</v>
      </c>
      <c r="F519" s="478">
        <v>515</v>
      </c>
    </row>
    <row r="520" spans="2:70" ht="18" customHeight="1" thickBot="1">
      <c r="F520" s="478">
        <v>516</v>
      </c>
    </row>
    <row r="521" spans="2:70" ht="18" customHeight="1" thickTop="1" thickBot="1">
      <c r="C521" s="662" t="s">
        <v>994</v>
      </c>
      <c r="D521" s="663">
        <f>SUM((D8))</f>
        <v>0</v>
      </c>
      <c r="F521" s="478">
        <v>517</v>
      </c>
      <c r="G521" s="573">
        <f>G8</f>
        <v>0</v>
      </c>
      <c r="H521" s="574">
        <f>IFERROR(G521/$D$8,0)</f>
        <v>0</v>
      </c>
      <c r="I521" s="573">
        <f>I8</f>
        <v>0</v>
      </c>
      <c r="J521" s="574">
        <f>IFERROR(I521/$D$8,0)</f>
        <v>0</v>
      </c>
      <c r="K521" s="573">
        <f>K8</f>
        <v>0</v>
      </c>
      <c r="L521" s="574">
        <f>IFERROR(K521/$D$8,0)</f>
        <v>0</v>
      </c>
      <c r="M521" s="573">
        <f>M8</f>
        <v>0</v>
      </c>
      <c r="N521" s="574">
        <f>IFERROR(M521/$D$8,0)</f>
        <v>0</v>
      </c>
      <c r="O521" s="573">
        <f>O8</f>
        <v>0</v>
      </c>
      <c r="P521" s="574">
        <f>IFERROR(O521/$D$8,0)</f>
        <v>0</v>
      </c>
      <c r="Q521" s="573">
        <f>Q8</f>
        <v>0</v>
      </c>
      <c r="R521" s="574">
        <f>IFERROR(Q521/$D$8,0)</f>
        <v>0</v>
      </c>
      <c r="S521" s="573">
        <f>S8</f>
        <v>0</v>
      </c>
      <c r="T521" s="574">
        <f>IFERROR(S521/$D$8,0)</f>
        <v>0</v>
      </c>
      <c r="U521" s="573">
        <f>U8</f>
        <v>0</v>
      </c>
      <c r="V521" s="574">
        <f>IFERROR(U521/$D$8,0)</f>
        <v>0</v>
      </c>
      <c r="W521" s="573">
        <f>W8</f>
        <v>0</v>
      </c>
      <c r="X521" s="574">
        <f>IFERROR(W521/$D$8,0)</f>
        <v>0</v>
      </c>
      <c r="Y521" s="573">
        <f>Y8</f>
        <v>0</v>
      </c>
      <c r="Z521" s="574">
        <f>IFERROR(Y521/$D$8,0)</f>
        <v>0</v>
      </c>
      <c r="AA521" s="573">
        <f>AA8</f>
        <v>0</v>
      </c>
      <c r="AB521" s="574">
        <f>IFERROR(AA521/$D$8,0)</f>
        <v>0</v>
      </c>
      <c r="AC521" s="573">
        <f>AC8</f>
        <v>0</v>
      </c>
      <c r="AD521" s="574">
        <f>IFERROR(AC521/$D$8,0)</f>
        <v>0</v>
      </c>
      <c r="AE521" s="573">
        <f>AE8</f>
        <v>0</v>
      </c>
      <c r="AF521" s="574">
        <f>IFERROR(AE521/$D$8,0)</f>
        <v>0</v>
      </c>
      <c r="AG521" s="573">
        <f>AG8</f>
        <v>0</v>
      </c>
      <c r="AH521" s="574">
        <f>IFERROR(AG521/$D$8,0)</f>
        <v>0</v>
      </c>
      <c r="AI521" s="573">
        <f>AI8</f>
        <v>0</v>
      </c>
      <c r="AJ521" s="574">
        <f>IFERROR(AI521/$D$8,0)</f>
        <v>0</v>
      </c>
      <c r="AK521" s="573">
        <f>AK8</f>
        <v>0</v>
      </c>
      <c r="AL521" s="574">
        <f>IFERROR(AK521/$D$8,0)</f>
        <v>0</v>
      </c>
      <c r="AM521" s="573">
        <f>AM8</f>
        <v>0</v>
      </c>
      <c r="AN521" s="574">
        <f>IFERROR(AM521/$D$8,0)</f>
        <v>0</v>
      </c>
      <c r="AO521" s="573">
        <f>AO8</f>
        <v>0</v>
      </c>
      <c r="AP521" s="574">
        <f>IFERROR(AO521/$D$8,0)</f>
        <v>0</v>
      </c>
      <c r="AQ521" s="573">
        <f>AQ8</f>
        <v>0</v>
      </c>
      <c r="AR521" s="574">
        <f>IFERROR(AQ521/$D$8,0)</f>
        <v>0</v>
      </c>
      <c r="AS521" s="573">
        <f>AS8</f>
        <v>0</v>
      </c>
      <c r="AT521" s="574">
        <f>IFERROR(AS521/$D$8,0)</f>
        <v>0</v>
      </c>
      <c r="AU521" s="573">
        <f>AU8</f>
        <v>0</v>
      </c>
      <c r="AV521" s="574">
        <f>IFERROR(AU521/$D$8,0)</f>
        <v>0</v>
      </c>
      <c r="AW521" s="573">
        <f>AW8</f>
        <v>0</v>
      </c>
      <c r="AX521" s="574">
        <f>IFERROR(AW521/$D$8,0)</f>
        <v>0</v>
      </c>
      <c r="AY521" s="573">
        <f>AY8</f>
        <v>0</v>
      </c>
      <c r="AZ521" s="574">
        <f>IFERROR(AY521/$D$8,0)</f>
        <v>0</v>
      </c>
      <c r="BA521" s="573">
        <f>BA8</f>
        <v>0</v>
      </c>
      <c r="BB521" s="574">
        <f>IFERROR(BA521/$D$8,0)</f>
        <v>0</v>
      </c>
      <c r="BC521" s="573">
        <f>BC8</f>
        <v>0</v>
      </c>
      <c r="BD521" s="574">
        <f>IFERROR(BC521/$D$8,0)</f>
        <v>0</v>
      </c>
      <c r="BE521" s="573">
        <f>BE8</f>
        <v>0</v>
      </c>
      <c r="BF521" s="574">
        <f>IFERROR(BE521/$D$8,0)</f>
        <v>0</v>
      </c>
      <c r="BG521" s="573">
        <f>BG8</f>
        <v>0</v>
      </c>
      <c r="BH521" s="574">
        <f>IFERROR(BG521/$D$8,0)</f>
        <v>0</v>
      </c>
      <c r="BI521" s="573">
        <f>BI8</f>
        <v>0</v>
      </c>
      <c r="BJ521" s="574">
        <f>IFERROR(BI521/$D$8,0)</f>
        <v>0</v>
      </c>
      <c r="BK521" s="573">
        <f>BK8</f>
        <v>0</v>
      </c>
      <c r="BL521" s="574">
        <f>IFERROR(BK521/$D$8,0)</f>
        <v>0</v>
      </c>
      <c r="BM521" s="573">
        <f>BM8</f>
        <v>0</v>
      </c>
      <c r="BN521" s="574">
        <f>IFERROR(BM521/$D$8,0)</f>
        <v>0</v>
      </c>
      <c r="BO521" s="573">
        <f>BO8</f>
        <v>0</v>
      </c>
      <c r="BP521" s="574">
        <f>IFERROR(BO521/$D$8,0)</f>
        <v>0</v>
      </c>
    </row>
    <row r="522" spans="2:70" ht="18" customHeight="1" thickBot="1">
      <c r="C522" s="662"/>
      <c r="D522" s="664"/>
      <c r="F522" s="478">
        <v>518</v>
      </c>
      <c r="G522" s="573">
        <f>G521</f>
        <v>0</v>
      </c>
      <c r="H522" s="574">
        <f>H521</f>
        <v>0</v>
      </c>
      <c r="I522" s="573">
        <f>I521+G522</f>
        <v>0</v>
      </c>
      <c r="J522" s="574">
        <f>J521+H522</f>
        <v>0</v>
      </c>
      <c r="K522" s="573">
        <f t="shared" ref="K522" si="5437">K521+I522</f>
        <v>0</v>
      </c>
      <c r="L522" s="574">
        <f>L521+J522</f>
        <v>0</v>
      </c>
      <c r="M522" s="573">
        <f t="shared" ref="M522" si="5438">M521+K522</f>
        <v>0</v>
      </c>
      <c r="N522" s="574">
        <f>N521+L522</f>
        <v>0</v>
      </c>
      <c r="O522" s="573">
        <f t="shared" ref="O522" si="5439">O521+M522</f>
        <v>0</v>
      </c>
      <c r="P522" s="574">
        <f>P521+N522</f>
        <v>0</v>
      </c>
      <c r="Q522" s="573">
        <f t="shared" ref="Q522" si="5440">Q521+O522</f>
        <v>0</v>
      </c>
      <c r="R522" s="574">
        <f>R521+P522</f>
        <v>0</v>
      </c>
      <c r="S522" s="573">
        <f t="shared" ref="S522" si="5441">S521+Q522</f>
        <v>0</v>
      </c>
      <c r="T522" s="574">
        <f>T521+R522</f>
        <v>0</v>
      </c>
      <c r="U522" s="573">
        <f t="shared" ref="U522" si="5442">U521+S522</f>
        <v>0</v>
      </c>
      <c r="V522" s="574">
        <f>V521+T522</f>
        <v>0</v>
      </c>
      <c r="W522" s="573">
        <f t="shared" ref="W522" si="5443">W521+U522</f>
        <v>0</v>
      </c>
      <c r="X522" s="574">
        <f>X521+V522</f>
        <v>0</v>
      </c>
      <c r="Y522" s="573">
        <f t="shared" ref="Y522" si="5444">Y521+W522</f>
        <v>0</v>
      </c>
      <c r="Z522" s="574">
        <f>Z521+X522</f>
        <v>0</v>
      </c>
      <c r="AA522" s="573">
        <f t="shared" ref="AA522" si="5445">AA521+Y522</f>
        <v>0</v>
      </c>
      <c r="AB522" s="574">
        <f>AB521+Z522</f>
        <v>0</v>
      </c>
      <c r="AC522" s="573">
        <f t="shared" ref="AC522" si="5446">AC521+AA522</f>
        <v>0</v>
      </c>
      <c r="AD522" s="574">
        <f>AD521+AB522</f>
        <v>0</v>
      </c>
      <c r="AE522" s="573">
        <f t="shared" ref="AE522" si="5447">AE521+AC522</f>
        <v>0</v>
      </c>
      <c r="AF522" s="574">
        <f>AF521+AD522</f>
        <v>0</v>
      </c>
      <c r="AG522" s="573">
        <f t="shared" ref="AG522" si="5448">AG521+AE522</f>
        <v>0</v>
      </c>
      <c r="AH522" s="574">
        <f>AH521+AF522</f>
        <v>0</v>
      </c>
      <c r="AI522" s="573">
        <f t="shared" ref="AI522" si="5449">AI521+AG522</f>
        <v>0</v>
      </c>
      <c r="AJ522" s="574">
        <f>AJ521+AH522</f>
        <v>0</v>
      </c>
      <c r="AK522" s="573">
        <f t="shared" ref="AK522" si="5450">AK521+AI522</f>
        <v>0</v>
      </c>
      <c r="AL522" s="574">
        <f>AL521+AJ522</f>
        <v>0</v>
      </c>
      <c r="AM522" s="573">
        <f t="shared" ref="AM522" si="5451">AM521+AK522</f>
        <v>0</v>
      </c>
      <c r="AN522" s="574">
        <f>AN521+AL522</f>
        <v>0</v>
      </c>
      <c r="AO522" s="573">
        <f t="shared" ref="AO522" si="5452">AO521+AM522</f>
        <v>0</v>
      </c>
      <c r="AP522" s="574">
        <f>AP521+AN522</f>
        <v>0</v>
      </c>
      <c r="AQ522" s="573">
        <f t="shared" ref="AQ522" si="5453">AQ521+AO522</f>
        <v>0</v>
      </c>
      <c r="AR522" s="574">
        <f>AR521+AP522</f>
        <v>0</v>
      </c>
      <c r="AS522" s="573">
        <f t="shared" ref="AS522" si="5454">AS521+AQ522</f>
        <v>0</v>
      </c>
      <c r="AT522" s="574">
        <f>AT521+AR522</f>
        <v>0</v>
      </c>
      <c r="AU522" s="573">
        <f t="shared" ref="AU522" si="5455">AU521+AS522</f>
        <v>0</v>
      </c>
      <c r="AV522" s="574">
        <f>AV521+AT522</f>
        <v>0</v>
      </c>
      <c r="AW522" s="573">
        <f t="shared" ref="AW522" si="5456">AW521+AU522</f>
        <v>0</v>
      </c>
      <c r="AX522" s="574">
        <f>AX521+AV522</f>
        <v>0</v>
      </c>
      <c r="AY522" s="573">
        <f t="shared" ref="AY522" si="5457">AY521+AW522</f>
        <v>0</v>
      </c>
      <c r="AZ522" s="574">
        <f>AZ521+AX522</f>
        <v>0</v>
      </c>
      <c r="BA522" s="573">
        <f t="shared" ref="BA522" si="5458">BA521+AY522</f>
        <v>0</v>
      </c>
      <c r="BB522" s="574">
        <f>BB521+AZ522</f>
        <v>0</v>
      </c>
      <c r="BC522" s="573">
        <f t="shared" ref="BC522" si="5459">BC521+BA522</f>
        <v>0</v>
      </c>
      <c r="BD522" s="574">
        <f>BD521+BB522</f>
        <v>0</v>
      </c>
      <c r="BE522" s="573">
        <f t="shared" ref="BE522" si="5460">BE521+BC522</f>
        <v>0</v>
      </c>
      <c r="BF522" s="574">
        <f>BF521+BD522</f>
        <v>0</v>
      </c>
      <c r="BG522" s="573">
        <f t="shared" ref="BG522" si="5461">BG521+BE522</f>
        <v>0</v>
      </c>
      <c r="BH522" s="574">
        <f>BH521+BF522</f>
        <v>0</v>
      </c>
      <c r="BI522" s="573">
        <f t="shared" ref="BI522" si="5462">BI521+BG522</f>
        <v>0</v>
      </c>
      <c r="BJ522" s="574">
        <f>BJ521+BH522</f>
        <v>0</v>
      </c>
      <c r="BK522" s="573">
        <f t="shared" ref="BK522" si="5463">BK521+BI522</f>
        <v>0</v>
      </c>
      <c r="BL522" s="574">
        <f>BL521+BJ522</f>
        <v>0</v>
      </c>
      <c r="BM522" s="573">
        <f t="shared" ref="BM522" si="5464">BM521+BK522</f>
        <v>0</v>
      </c>
      <c r="BN522" s="574">
        <f>BN521+BL522</f>
        <v>0</v>
      </c>
      <c r="BO522" s="573">
        <f t="shared" ref="BO522" si="5465">BO521+BM522</f>
        <v>0</v>
      </c>
      <c r="BP522" s="574">
        <f>BP521+BN522</f>
        <v>0</v>
      </c>
    </row>
    <row r="523" spans="2:70" ht="18" customHeight="1" thickTop="1" thickBot="1">
      <c r="C523" s="269"/>
      <c r="D523" s="41"/>
      <c r="F523" s="478">
        <v>519</v>
      </c>
      <c r="G523" s="294"/>
      <c r="H523" s="294"/>
      <c r="I523" s="294"/>
      <c r="J523" s="294"/>
      <c r="K523" s="294"/>
      <c r="L523" s="294"/>
      <c r="M523" s="294"/>
      <c r="N523" s="294"/>
      <c r="O523" s="294"/>
      <c r="P523" s="294"/>
      <c r="Q523" s="294"/>
      <c r="R523" s="294"/>
      <c r="S523" s="294"/>
      <c r="T523" s="294"/>
      <c r="U523" s="294"/>
      <c r="V523" s="294"/>
      <c r="W523" s="294"/>
      <c r="X523" s="294"/>
      <c r="Y523" s="294"/>
      <c r="Z523" s="294"/>
      <c r="AA523" s="294"/>
      <c r="AB523" s="294"/>
      <c r="AC523" s="294"/>
      <c r="AD523" s="294"/>
      <c r="AE523" s="294"/>
      <c r="AF523" s="294"/>
      <c r="AG523" s="294"/>
      <c r="AH523" s="294"/>
      <c r="AI523" s="294"/>
      <c r="AJ523" s="294"/>
      <c r="AK523" s="294"/>
      <c r="AL523" s="294"/>
      <c r="AM523" s="294"/>
      <c r="AN523" s="294"/>
      <c r="AO523" s="294"/>
      <c r="AP523" s="294"/>
      <c r="AQ523" s="294"/>
      <c r="AR523" s="294"/>
      <c r="AS523" s="294"/>
      <c r="AT523" s="294"/>
      <c r="AU523" s="294"/>
      <c r="AV523" s="294"/>
      <c r="AW523" s="294"/>
      <c r="AX523" s="294"/>
      <c r="AY523" s="294"/>
      <c r="AZ523" s="294"/>
      <c r="BA523" s="294"/>
      <c r="BB523" s="294"/>
      <c r="BC523" s="294"/>
      <c r="BD523" s="294"/>
      <c r="BE523" s="294"/>
      <c r="BF523" s="294"/>
      <c r="BG523" s="294"/>
      <c r="BH523" s="294"/>
      <c r="BI523" s="294"/>
      <c r="BJ523" s="294"/>
      <c r="BK523" s="294"/>
      <c r="BL523" s="294"/>
      <c r="BM523" s="294"/>
      <c r="BN523" s="294"/>
      <c r="BO523" s="294"/>
      <c r="BP523" s="294"/>
    </row>
    <row r="524" spans="2:70" ht="18" customHeight="1" thickTop="1" thickBot="1">
      <c r="C524" s="662" t="s">
        <v>995</v>
      </c>
      <c r="D524" s="663">
        <f>SUM(D10,D352,D471,D484,D497,D504)</f>
        <v>0</v>
      </c>
      <c r="F524" s="478">
        <v>520</v>
      </c>
      <c r="G524" s="573">
        <f>SUM(G10,G352,G471,G484,G497,G504)</f>
        <v>0</v>
      </c>
      <c r="H524" s="574">
        <f>IFERROR(ROUND(G524/$D$524,4),0)</f>
        <v>0</v>
      </c>
      <c r="I524" s="573">
        <f>SUM(I10,I352,I471,I484,I497,I504)</f>
        <v>0</v>
      </c>
      <c r="J524" s="574">
        <f>IFERROR(ROUND(I524/$D$524,4),0)</f>
        <v>0</v>
      </c>
      <c r="K524" s="573">
        <f>SUM(K10,K352,K471,K484,K497,K504)</f>
        <v>0</v>
      </c>
      <c r="L524" s="574">
        <f>IFERROR(ROUND(K524/$D$524,4),0)</f>
        <v>0</v>
      </c>
      <c r="M524" s="573">
        <f>SUM(M10,M352,M471,M484,M497,M504)</f>
        <v>0</v>
      </c>
      <c r="N524" s="574">
        <f>IFERROR(ROUND(M524/$D$524,4),0)</f>
        <v>0</v>
      </c>
      <c r="O524" s="573">
        <f>SUM(O10,O352,O471,O484,O497,O504)</f>
        <v>0</v>
      </c>
      <c r="P524" s="574">
        <f>IFERROR(ROUND(O524/$D$524,4),0)</f>
        <v>0</v>
      </c>
      <c r="Q524" s="573">
        <f>SUM(Q10,Q352,Q471,Q484,Q497,Q504)</f>
        <v>0</v>
      </c>
      <c r="R524" s="574">
        <f>IFERROR(ROUND(Q524/$D$524,4),0)</f>
        <v>0</v>
      </c>
      <c r="S524" s="573">
        <f>SUM(S10,S352,S471,S484,S497,S504)</f>
        <v>0</v>
      </c>
      <c r="T524" s="574">
        <f>IFERROR(ROUND(S524/$D$524,4),0)</f>
        <v>0</v>
      </c>
      <c r="U524" s="573">
        <f>SUM(U10,U352,U471,U484,U497,U504)</f>
        <v>0</v>
      </c>
      <c r="V524" s="574">
        <f>IFERROR(ROUND(U524/$D$524,4),0)</f>
        <v>0</v>
      </c>
      <c r="W524" s="573">
        <f>SUM(W10,W352,W471,W484,W497,W504)</f>
        <v>0</v>
      </c>
      <c r="X524" s="574">
        <f>IFERROR(ROUND(W524/$D$524,4),0)</f>
        <v>0</v>
      </c>
      <c r="Y524" s="573">
        <f>SUM(Y10,Y352,Y471,Y484,Y497,Y504)</f>
        <v>0</v>
      </c>
      <c r="Z524" s="574">
        <f>IFERROR(ROUND(Y524/$D$524,4),0)</f>
        <v>0</v>
      </c>
      <c r="AA524" s="573">
        <f>SUM(AA10,AA352,AA471,AA484,AA497,AA504)</f>
        <v>0</v>
      </c>
      <c r="AB524" s="574">
        <f>IFERROR(ROUND(AA524/$D$524,4),0)</f>
        <v>0</v>
      </c>
      <c r="AC524" s="573">
        <f>SUM(AC10,AC352,AC471,AC484,AC497,AC504)</f>
        <v>0</v>
      </c>
      <c r="AD524" s="574">
        <f>IFERROR(ROUND(AC524/$D$524,4),0)</f>
        <v>0</v>
      </c>
      <c r="AE524" s="573">
        <f>SUM(AE10,AE352,AE471,AE484,AE497,AE504)</f>
        <v>0</v>
      </c>
      <c r="AF524" s="574">
        <f>IFERROR(ROUND(AE524/$D$524,4),0)</f>
        <v>0</v>
      </c>
      <c r="AG524" s="573">
        <f>SUM(AG10,AG352,AG471,AG484,AG497,AG504)</f>
        <v>0</v>
      </c>
      <c r="AH524" s="574">
        <f>IFERROR(ROUND(AG524/$D$524,4),0)</f>
        <v>0</v>
      </c>
      <c r="AI524" s="573">
        <f>SUM(AI10,AI352,AI471,AI484,AI497,AI504)</f>
        <v>0</v>
      </c>
      <c r="AJ524" s="574">
        <f>IFERROR(ROUND(AI524/$D$524,4),0)</f>
        <v>0</v>
      </c>
      <c r="AK524" s="573">
        <f>SUM(AK10,AK352,AK471,AK484,AK497,AK504)</f>
        <v>0</v>
      </c>
      <c r="AL524" s="574">
        <f>IFERROR(ROUND(AK524/$D$524,4),0)</f>
        <v>0</v>
      </c>
      <c r="AM524" s="573">
        <f>SUM(AM10,AM352,AM471,AM484,AM497,AM504)</f>
        <v>0</v>
      </c>
      <c r="AN524" s="574">
        <f>IFERROR(ROUND(AM524/$D$524,4),0)</f>
        <v>0</v>
      </c>
      <c r="AO524" s="573">
        <f>SUM(AO10,AO352,AO471,AO484,AO497,AO504)</f>
        <v>0</v>
      </c>
      <c r="AP524" s="574">
        <f>IFERROR(ROUND(AO524/$D$524,4),0)</f>
        <v>0</v>
      </c>
      <c r="AQ524" s="573">
        <f>SUM(AQ10,AQ352,AQ471,AQ484,AQ497,AQ504)</f>
        <v>0</v>
      </c>
      <c r="AR524" s="574">
        <f>IFERROR(ROUND(AQ524/$D$524,4),0)</f>
        <v>0</v>
      </c>
      <c r="AS524" s="573">
        <f>SUM(AS10,AS352,AS471,AS484,AS497,AS504)</f>
        <v>0</v>
      </c>
      <c r="AT524" s="574">
        <f>IFERROR(ROUND(AS524/$D$524,4),0)</f>
        <v>0</v>
      </c>
      <c r="AU524" s="573">
        <f>SUM(AU10,AU352,AU471,AU484,AU497,AU504)</f>
        <v>0</v>
      </c>
      <c r="AV524" s="574">
        <f>IFERROR(ROUND(AU524/$D$524,4),0)</f>
        <v>0</v>
      </c>
      <c r="AW524" s="573">
        <f>SUM(AW10,AW352,AW471,AW484,AW497,AW504)</f>
        <v>0</v>
      </c>
      <c r="AX524" s="574">
        <f>IFERROR(ROUND(AW524/$D$524,4),0)</f>
        <v>0</v>
      </c>
      <c r="AY524" s="573">
        <f>SUM(AY10,AY352,AY471,AY484,AY497,AY504)</f>
        <v>0</v>
      </c>
      <c r="AZ524" s="574">
        <f>IFERROR(ROUND(AY524/$D$524,4),0)</f>
        <v>0</v>
      </c>
      <c r="BA524" s="573">
        <f>SUM(BA10,BA352,BA471,BA484,BA497,BA504)</f>
        <v>0</v>
      </c>
      <c r="BB524" s="574">
        <f>IFERROR(ROUND(BA524/$D$524,4),0)</f>
        <v>0</v>
      </c>
      <c r="BC524" s="573">
        <f>SUM(BC10,BC352,BC471,BC484,BC497,BC504)</f>
        <v>0</v>
      </c>
      <c r="BD524" s="574">
        <f>IFERROR(ROUND(BC524/$D$524,4),0)</f>
        <v>0</v>
      </c>
      <c r="BE524" s="573">
        <f>SUM(BE10,BE352,BE471,BE484,BE497,BE504)</f>
        <v>0</v>
      </c>
      <c r="BF524" s="574">
        <f>IFERROR(ROUND(BE524/$D$524,4),0)</f>
        <v>0</v>
      </c>
      <c r="BG524" s="573">
        <f>SUM(BG10,BG352,BG471,BG484,BG497,BG504)</f>
        <v>0</v>
      </c>
      <c r="BH524" s="574">
        <f>IFERROR(ROUND(BG524/$D$524,4),0)</f>
        <v>0</v>
      </c>
      <c r="BI524" s="573">
        <f>SUM(BI10,BI352,BI471,BI484,BI497,BI504)</f>
        <v>0</v>
      </c>
      <c r="BJ524" s="574">
        <f>IFERROR(ROUND(BI524/$D$524,4),0)</f>
        <v>0</v>
      </c>
      <c r="BK524" s="573">
        <f>SUM(BK10,BK352,BK471,BK484,BK497,BK504)</f>
        <v>0</v>
      </c>
      <c r="BL524" s="574">
        <f>IFERROR(ROUND(BK524/$D$524,4),0)</f>
        <v>0</v>
      </c>
      <c r="BM524" s="573">
        <f>SUM(BM10,BM352,BM471,BM484,BM497,BM504)</f>
        <v>0</v>
      </c>
      <c r="BN524" s="574">
        <f>IFERROR(ROUND(BM524/$D$524,4),0)</f>
        <v>0</v>
      </c>
      <c r="BO524" s="573">
        <f>SUM(BO10,BO352,BO471,BO484,BO497,BO504)</f>
        <v>0</v>
      </c>
      <c r="BP524" s="574">
        <f>IFERROR(ROUND(BO524/$D$524,4),0)</f>
        <v>0</v>
      </c>
    </row>
    <row r="525" spans="2:70" ht="18" customHeight="1" thickBot="1">
      <c r="C525" s="662"/>
      <c r="D525" s="664"/>
      <c r="F525" s="478">
        <v>521</v>
      </c>
      <c r="G525" s="573">
        <f>G524</f>
        <v>0</v>
      </c>
      <c r="H525" s="574">
        <f>H524</f>
        <v>0</v>
      </c>
      <c r="I525" s="573">
        <f t="shared" ref="I525:AN525" si="5466">I524+G525</f>
        <v>0</v>
      </c>
      <c r="J525" s="574">
        <f t="shared" si="5466"/>
        <v>0</v>
      </c>
      <c r="K525" s="573">
        <f t="shared" si="5466"/>
        <v>0</v>
      </c>
      <c r="L525" s="574">
        <f t="shared" si="5466"/>
        <v>0</v>
      </c>
      <c r="M525" s="573">
        <f t="shared" si="5466"/>
        <v>0</v>
      </c>
      <c r="N525" s="574">
        <f t="shared" si="5466"/>
        <v>0</v>
      </c>
      <c r="O525" s="573">
        <f t="shared" si="5466"/>
        <v>0</v>
      </c>
      <c r="P525" s="574">
        <f t="shared" si="5466"/>
        <v>0</v>
      </c>
      <c r="Q525" s="573">
        <f t="shared" si="5466"/>
        <v>0</v>
      </c>
      <c r="R525" s="574">
        <f t="shared" si="5466"/>
        <v>0</v>
      </c>
      <c r="S525" s="573">
        <f t="shared" si="5466"/>
        <v>0</v>
      </c>
      <c r="T525" s="574">
        <f t="shared" si="5466"/>
        <v>0</v>
      </c>
      <c r="U525" s="573">
        <f t="shared" si="5466"/>
        <v>0</v>
      </c>
      <c r="V525" s="574">
        <f t="shared" si="5466"/>
        <v>0</v>
      </c>
      <c r="W525" s="573">
        <f t="shared" si="5466"/>
        <v>0</v>
      </c>
      <c r="X525" s="574">
        <f t="shared" si="5466"/>
        <v>0</v>
      </c>
      <c r="Y525" s="573">
        <f t="shared" si="5466"/>
        <v>0</v>
      </c>
      <c r="Z525" s="574">
        <f t="shared" si="5466"/>
        <v>0</v>
      </c>
      <c r="AA525" s="573">
        <f t="shared" si="5466"/>
        <v>0</v>
      </c>
      <c r="AB525" s="574">
        <f t="shared" si="5466"/>
        <v>0</v>
      </c>
      <c r="AC525" s="573">
        <f t="shared" si="5466"/>
        <v>0</v>
      </c>
      <c r="AD525" s="574">
        <f t="shared" si="5466"/>
        <v>0</v>
      </c>
      <c r="AE525" s="573">
        <f t="shared" si="5466"/>
        <v>0</v>
      </c>
      <c r="AF525" s="574">
        <f t="shared" si="5466"/>
        <v>0</v>
      </c>
      <c r="AG525" s="573">
        <f t="shared" si="5466"/>
        <v>0</v>
      </c>
      <c r="AH525" s="574">
        <f t="shared" si="5466"/>
        <v>0</v>
      </c>
      <c r="AI525" s="573">
        <f t="shared" si="5466"/>
        <v>0</v>
      </c>
      <c r="AJ525" s="574">
        <f t="shared" si="5466"/>
        <v>0</v>
      </c>
      <c r="AK525" s="573">
        <f t="shared" si="5466"/>
        <v>0</v>
      </c>
      <c r="AL525" s="574">
        <f t="shared" si="5466"/>
        <v>0</v>
      </c>
      <c r="AM525" s="573">
        <f t="shared" si="5466"/>
        <v>0</v>
      </c>
      <c r="AN525" s="574">
        <f t="shared" si="5466"/>
        <v>0</v>
      </c>
      <c r="AO525" s="573">
        <f t="shared" ref="AO525:BP525" si="5467">AO524+AM525</f>
        <v>0</v>
      </c>
      <c r="AP525" s="574">
        <f t="shared" si="5467"/>
        <v>0</v>
      </c>
      <c r="AQ525" s="573">
        <f t="shared" si="5467"/>
        <v>0</v>
      </c>
      <c r="AR525" s="574">
        <f t="shared" si="5467"/>
        <v>0</v>
      </c>
      <c r="AS525" s="573">
        <f t="shared" si="5467"/>
        <v>0</v>
      </c>
      <c r="AT525" s="574">
        <f t="shared" si="5467"/>
        <v>0</v>
      </c>
      <c r="AU525" s="573">
        <f t="shared" si="5467"/>
        <v>0</v>
      </c>
      <c r="AV525" s="574">
        <f t="shared" si="5467"/>
        <v>0</v>
      </c>
      <c r="AW525" s="573">
        <f t="shared" si="5467"/>
        <v>0</v>
      </c>
      <c r="AX525" s="574">
        <f t="shared" si="5467"/>
        <v>0</v>
      </c>
      <c r="AY525" s="573">
        <f t="shared" si="5467"/>
        <v>0</v>
      </c>
      <c r="AZ525" s="574">
        <f t="shared" si="5467"/>
        <v>0</v>
      </c>
      <c r="BA525" s="573">
        <f t="shared" si="5467"/>
        <v>0</v>
      </c>
      <c r="BB525" s="574">
        <f t="shared" si="5467"/>
        <v>0</v>
      </c>
      <c r="BC525" s="573">
        <f t="shared" si="5467"/>
        <v>0</v>
      </c>
      <c r="BD525" s="574">
        <f t="shared" si="5467"/>
        <v>0</v>
      </c>
      <c r="BE525" s="573">
        <f t="shared" si="5467"/>
        <v>0</v>
      </c>
      <c r="BF525" s="574">
        <f t="shared" si="5467"/>
        <v>0</v>
      </c>
      <c r="BG525" s="573">
        <f t="shared" si="5467"/>
        <v>0</v>
      </c>
      <c r="BH525" s="574">
        <f t="shared" si="5467"/>
        <v>0</v>
      </c>
      <c r="BI525" s="573">
        <f t="shared" si="5467"/>
        <v>0</v>
      </c>
      <c r="BJ525" s="574">
        <f t="shared" si="5467"/>
        <v>0</v>
      </c>
      <c r="BK525" s="573">
        <f t="shared" si="5467"/>
        <v>0</v>
      </c>
      <c r="BL525" s="574">
        <f t="shared" si="5467"/>
        <v>0</v>
      </c>
      <c r="BM525" s="573">
        <f t="shared" si="5467"/>
        <v>0</v>
      </c>
      <c r="BN525" s="574">
        <f t="shared" si="5467"/>
        <v>0</v>
      </c>
      <c r="BO525" s="573">
        <f t="shared" si="5467"/>
        <v>0</v>
      </c>
      <c r="BP525" s="574">
        <f t="shared" si="5467"/>
        <v>0</v>
      </c>
    </row>
    <row r="526" spans="2:70" ht="18" customHeight="1" thickTop="1" thickBot="1">
      <c r="C526" s="270"/>
      <c r="D526" s="39"/>
      <c r="F526" s="478">
        <v>522</v>
      </c>
    </row>
    <row r="527" spans="2:70" ht="18" customHeight="1" thickTop="1">
      <c r="C527" s="662" t="s">
        <v>996</v>
      </c>
      <c r="D527" s="663">
        <f>SUM(D8,D10,D352,D471,D484,D497,D504)</f>
        <v>0</v>
      </c>
      <c r="F527" s="478">
        <v>523</v>
      </c>
    </row>
    <row r="528" spans="2:70" ht="18" customHeight="1" thickBot="1">
      <c r="C528" s="662"/>
      <c r="D528" s="664"/>
      <c r="F528" s="478">
        <v>524</v>
      </c>
    </row>
    <row r="529" spans="4:4" ht="18" customHeight="1" thickTop="1"/>
    <row r="537" spans="4:4" ht="18" customHeight="1">
      <c r="D537" s="267" t="b">
        <f>D524+D521=D527</f>
        <v>1</v>
      </c>
    </row>
  </sheetData>
  <sheetProtection algorithmName="SHA-512" hashValue="QhqocFsrCPMx/JGBB8pv5vi8OYdLRL7ocCMth7O2T5qn0vW618STmd/aqpuCExj/2fPQrnNDGE94iNjMOY4fnw==" saltValue="U2s88sh/SnjqPkB4xkg89w==" spinCount="100000" sheet="1" objects="1" scenarios="1" formatCells="0" formatColumns="0" formatRows="0"/>
  <protectedRanges>
    <protectedRange sqref="J80 L80 N80 P80 R80 T80 V80 X80 Z80 AB80 AD80 AF80 AH80 AJ80 AL80 AN80 AP80 AR80 AT80 AV80 AX80 AZ80 BB80 BD80 BF80 BH80 BJ80 BL80 BN80 BP80 J113 L113 N113 P113 R113 T113 V113 X113 Z113 AB113 AD113 AF113 AH113 AJ113 AL113 AN113 AP113 AR113 AT113 AV113 AX113 AZ113 BB113 BD113 BF113 BH113 BJ113 BL113 BN113 BP113 J131 L131 N131 P131 R131 T131 V131 X131 Z131 AB131 AD131 AF131 AH131 AJ131 AL131 AN131 AP131 AR131 AT131 AV131 AX131 AZ131 BB131 BD131 BF131 BH131 BJ131 BL131 BN131 BP131 J242 L242 N242 P242 R242 T242 V242 X242 Z242 AB242 AD242 AF242 AH242 AJ242 AL242 AN242 AP242 AR242 AT242 AV242 AX242 AZ242 BB242 BD242 BF242 BH242 BJ242 BL242 BN242 BP242 J352:J353 L352:L353 N352:N353 P352:P353 R352:R353 T352:T353 V352:V353 X352:X353 Z352:Z353 AB352:AB353 AD352:AD353 AF352:AF353 AH352:AH353 AJ352:AJ353 AL352:AL353 AN352:AN353 AP352:AP353 AR352:AR353 AT352:AT353 AV352:AV353 AX352:AX353 AZ352:AZ353 BB352:BB353 BD352:BD353 BF352:BF353 BH352:BH353 BJ352:BJ353 BL352:BL353 BN352:BN353 BP352:BP353 J364 L364 N364 P364 R364 T364 V364 X364 Z364 AB364 AD364 AF364 AH364 AJ364 AL364 AN364 AP364 AR364 AT364 AV364 AX364 AZ364 BB364 BD364 BF364 BH364 BJ364 BL364 BN364 BP364 J373 L373 N373 P373 R373 T373 V373 X373 Z373 AB373 AD373 AF373 AH373 AJ373 AL373 AN373 AP373 AR373 AT373 AV373 AX373 AZ373 BB373 BD373 BF373 BH373 BJ373 BL373 BN373 BP373 J384 L384 N384 P384 R384 T384 V384 X384 Z384 AB384 AD384 AF384 AH384 AJ384 AL384 AN384 AP384 AR384 AT384 AV384 AX384 AZ384 BB384 BD384 BF384 BH384 BJ384 BL384 BN384 BP384 J392 L392 N392 P392 R392 T392 V392 X392 Z392 AB392 AD392 AF392 AH392 AJ392 AL392 AN392 AP392 AR392 AT392 AV392 AX392 AZ392 BB392 BD392 BF392 BH392 BJ392 BL392 BN392 BP392 J411 L411 N411 P411 R411 T411 V411 X411 Z411 AB411 AD411 AF411 AH411 AJ411 AL411 AN411 AP411 AR411 AT411 AV411 AX411 AZ411 BB411 BD411 BF411 BH411 BJ411 BL411 BN411 BP411 J450 L450 N450 P450 R450 T450 V450 X450 Z450 AB450 AD450 AF450 AH450 AJ450 AL450 AN450 AP450 AR450 AT450 AV450 AX450 AZ450 BB450 BD450 BF450 BH450 BJ450 BL450 BN450 BP450 J497 L497 N497 P497 R497 T497 V497 X497 Z497 AB497 AD497 AF497 AH497 AJ497 AL497 AN497 AP497 AR497 AT497 AV497 AX497 AZ497 BB497 BD497 BF497 BH497 BJ497 BL497 BN497 BP497 H8:H518" name="Range1"/>
    <protectedRange sqref="J8:J79 J81:J112 J114:J130 J132:J241 J243:J351 J354:J363 J365:J372 J374:J383 J385:J391 J393:J410 J412:J449 J451:J496 J498:J518" name="Range2"/>
    <protectedRange sqref="L8:L79 L81:L112 L114:L130 L132:L241 L243:L351 L354:L363 L365:L372 L374:L383 L385:L391 L393:L410 L412:L449 L451:L496 L498:L518" name="Range3"/>
    <protectedRange sqref="N8:N79 N81:N112 N114:N130 N132:N241 N243:N351 N354:N363 N365:N372 N374:N383 N385:N391 N393:N410 N412:N449 N451:N496 N498:N518" name="Range4"/>
    <protectedRange sqref="P8:P79 P81:P112 P114:P130 P132:P241 P243:P351 P354:P363 P365:P372 P374:P383 P385:P391 P393:P410 P412:P449 P451:P496 P498:P518" name="Range5"/>
    <protectedRange sqref="R8:R79 R81:R112 R114:R130 R132:R241 R243:R351 R354:R363 R365:R372 R374:R383 R385:R391 R393:R410 R412:R449 R451:R496 R498:R518" name="Range6"/>
    <protectedRange sqref="T8:T79 T81:T112 T114:T130 T132:T241 T243:T351 T354:T363 T365:T372 T374:T383 T385:T391 T393:T410 T412:T449 T451:T496 T498:T518" name="Range7"/>
    <protectedRange sqref="BQ80 BQ113 BQ131 BQ242 BQ352:BQ353 BQ364 BQ373 BQ384 BQ392 BQ411 BQ450 V81:BQ112 V114:BQ130 V132:BQ241 V354:BQ363 V365:BQ372 V374:BQ383 V385:BQ391 V393:BQ410 V451:BQ496 BQ497 V498:BQ518 V8:VB8 BR9:VB518 V9:BQ79 V243:BQ351 V412:BQ449" name="Range8"/>
    <protectedRange sqref="X8:X79 X81:X112 X114:X130 X132:X241 X243:X351 X354:X363 X365:X372 X374:X383 X385:X391 X393:X410 X412:X449 X451:X496 X498:X518" name="Range9"/>
    <protectedRange sqref="Z8:Z79 Z81:Z112 Z114:Z130 Z132:Z241 Z243:Z351 Z354:Z363 Z365:Z372 Z374:Z383 Z385:Z391 Z393:Z410 Z412:Z449 Z451:Z496 Z498:Z518" name="Range10"/>
    <protectedRange sqref="AB8:AB79 AB81:AB112 AB114:AB130 AB132:AB241 AB243:AB351 AB354:AB363 AB365:AB372 AB374:AB383 AB385:AB391 AB393:AB410 AB412:AB449 AB451:AB496 AB498:AB518" name="Range11"/>
    <protectedRange sqref="AD8:AD79 AD81:AD112 AD114:AD130 AD132:AD241 AD243:AD351 AD354:AD363 AD365:AD372 AD374:AD383 AD385:AD391 AD393:AD410 AD412:AD449 AD451:AD496 AD498:AD518" name="Range12"/>
    <protectedRange sqref="AF8:AF79 AF81:AF112 AF114:AF130 AF132:AF241 AF243:AF351 AF354:AF363 AF365:AF372 AF374:AF383 AF385:AF391 AF393:AF410 AF412:AF449 AF451:AF496 AF498:AF518" name="Range13"/>
    <protectedRange sqref="AH8:AH79 AH81:AH112 AH114:AH130 AH132:AH241 AH243:AH351 AH354:AH363 AH365:AH372 AH374:AH383 AH385:AH391 AH393:AH410 AH412:AH449 AH451:AH496 AH498:AH518" name="Range14"/>
    <protectedRange sqref="AJ8:AJ79 AJ81:AJ112 AJ114:AJ130 AJ132:AJ241 AJ243:AJ351 AJ354:AJ363 AJ365:AJ372 AJ374:AJ383 AJ385:AJ391 AJ393:AJ410 AJ412:AJ449 AJ451:AJ496 AJ498:AJ518" name="Range15"/>
    <protectedRange sqref="AL8:AL79 AL81:AL112 AL114:AL130 AL132:AL241 AL243:AL351 AL354:AL363 AL365:AL372 AL374:AL383 AL385:AL391 AL393:AL410 AL412:AL449 AL451:AL496 AL498:AL518" name="Range16"/>
    <protectedRange sqref="AN8:AN79 AN81:AN112 AN114:AN130 AN132:AN241 AN243:AN351 AN354:AN363 AN365:AN372 AN374:AN383 AN385:AN391 AN393:AN410 AN412:AN449 AN451:AN496 AN498:AN518" name="Range17"/>
    <protectedRange sqref="AP8:AP79 AP81:AP112 AP114:AP130 AP132:AP241 AP243:AP351 AP354:AP363 AP365:AP372 AP374:AP383 AP385:AP391 AP393:AP410 AP412:AP449 AP451:AP496 AP498:AP518" name="Range18"/>
    <protectedRange sqref="AR8:AR79 AR81:AR112 AR114:AR130 AR132:AR241 AR243:AR351 AR354:AR363 AR365:AR372 AR374:AR383 AR385:AR391 AR393:AR410 AR412:AR449 AR451:AR496 AR498:AR518" name="Range19"/>
    <protectedRange sqref="AT8:AT79 AT81:AT112 AT114:AT130 AT132:AT241 AT243:AT351 AT354:AT363 AT365:AT372 AT374:AT383 AT385:AT391 AT393:AT410 AT412:AT449 AT451:AT496 AT498:AT518" name="Range20"/>
    <protectedRange sqref="AV8:AV79 AV81:AV112 AV114:AV130 AV132:AV241 AV243:AV351 AV354:AV363 AV365:AV372 AV374:AV383 AV385:AV391 AV393:AV410 AV412:AV449 AV451:AV496 AV498:AV518" name="Range21"/>
    <protectedRange sqref="AX8:AX79 AX81:AX112 AX114:AX130 AX132:AX241 AX243:AX351 AX354:AX363 AX365:AX372 AX374:AX383 AX385:AX391 AX393:AX410 AX412:AX449 AX451:AX496 AX498:AX518" name="Range22"/>
    <protectedRange sqref="AZ8:AZ79 AZ81:AZ112 AZ114:AZ130 AZ132:AZ241 AZ243:AZ351 AZ354:AZ363 AZ365:AZ372 AZ374:AZ383 AZ385:AZ391 AZ393:AZ410 AZ412:AZ449 AZ451:AZ496 AZ498:AZ518" name="Range23"/>
    <protectedRange sqref="BB8:BB79 BB81:BB112 BB114:BB130 BB132:BB241 BB243:BB351 BB354:BB363 BB365:BB372 BB374:BB383 BB385:BB391 BB393:BB410 BB412:BB449 BB451:BB496 BB498:BB518" name="Range24"/>
    <protectedRange sqref="BD8:BD79 BD81:BD112 BD114:BD130 BD132:BD241 BD243:BD351 BD354:BD363 BD365:BD372 BD374:BD383 BD385:BD391 BD393:BD410 BD412:BD449 BD451:BD496 BD498:BD518" name="Range25"/>
    <protectedRange sqref="BF8:BF79 BF81:BF112 BF114:BF130 BF132:BF241 BF243:BF351 BF354:BF363 BF365:BF372 BF374:BF383 BF385:BF391 BF393:BF410 BF412:BF449 BF451:BF496 BF498:BF518" name="Range26"/>
    <protectedRange sqref="BH8:BH79 BH81:BH112 BH114:BH130 BH132:BH241 BH243:BH351 BH354:BH363 BH365:BH372 BH374:BH383 BH385:BH391 BH393:BH410 BH412:BH449 BH451:BH496 BH498:BH518" name="Range27"/>
    <protectedRange sqref="BJ8:BJ79 BJ81:BJ112 BJ114:BJ130 BJ132:BJ241 BJ243:BJ351 BJ354:BJ363 BJ365:BJ372 BJ374:BJ383 BJ385:BJ391 BJ393:BJ410 BJ412:BJ449 BJ451:BJ496 BJ498:BJ518" name="Range28"/>
    <protectedRange sqref="BL8:BL79 BL81:BL112 BL114:BL130 BL132:BL241 BL243:BL351 BL354:BL363 BL365:BL372 BL374:BL383 BL385:BL391 BL393:BL410 BL412:BL449 BL451:BL496 BL498:BL518" name="Range29"/>
    <protectedRange sqref="BN8:BN79 BN81:BN112 BN114:BN130 BN132:BN241 BN243:BN351 BN354:BN363 BN365:BN372 BN374:BN383 BN385:BN391 BN393:BN410 BN412:BN449 BN451:BN496 BN498:BN518" name="Range30"/>
    <protectedRange sqref="BP8:BP79 BP81:BP112 BP114:BP130 BP132:BP241 BP243:BP351 BP354:BP363 BP365:BP372 BP374:BP383 BP385:BP391 BP393:BP410 BP412:BP449 BP451:BP496 BP498:BP518" name="Range31"/>
  </protectedRanges>
  <mergeCells count="39">
    <mergeCell ref="C2:E2"/>
    <mergeCell ref="C3:E3"/>
    <mergeCell ref="C4:E4"/>
    <mergeCell ref="C524:C525"/>
    <mergeCell ref="C527:C528"/>
    <mergeCell ref="D521:D522"/>
    <mergeCell ref="D524:D525"/>
    <mergeCell ref="D527:D528"/>
    <mergeCell ref="C521:C522"/>
    <mergeCell ref="I6:J6"/>
    <mergeCell ref="K6:L6"/>
    <mergeCell ref="M6:N6"/>
    <mergeCell ref="AE6:AF6"/>
    <mergeCell ref="O6:P6"/>
    <mergeCell ref="Q6:R6"/>
    <mergeCell ref="AA6:AB6"/>
    <mergeCell ref="AC6:AD6"/>
    <mergeCell ref="U6:V6"/>
    <mergeCell ref="W6:X6"/>
    <mergeCell ref="Y6:Z6"/>
    <mergeCell ref="S6:T6"/>
    <mergeCell ref="AG6:AH6"/>
    <mergeCell ref="AI6:AJ6"/>
    <mergeCell ref="AQ6:AR6"/>
    <mergeCell ref="AS6:AT6"/>
    <mergeCell ref="AK6:AL6"/>
    <mergeCell ref="AM6:AN6"/>
    <mergeCell ref="AO6:AP6"/>
    <mergeCell ref="BO6:BP6"/>
    <mergeCell ref="AU6:AV6"/>
    <mergeCell ref="AW6:AX6"/>
    <mergeCell ref="AY6:AZ6"/>
    <mergeCell ref="BA6:BB6"/>
    <mergeCell ref="BM6:BN6"/>
    <mergeCell ref="BC6:BD6"/>
    <mergeCell ref="BE6:BF6"/>
    <mergeCell ref="BG6:BH6"/>
    <mergeCell ref="BI6:BJ6"/>
    <mergeCell ref="BK6:BL6"/>
  </mergeCells>
  <phoneticPr fontId="25" type="noConversion"/>
  <conditionalFormatting sqref="BQ8:BQ518">
    <cfRule type="cellIs" dxfId="18" priority="1" operator="greaterThan">
      <formula>1</formula>
    </cfRule>
    <cfRule type="cellIs" dxfId="17" priority="2" operator="equal">
      <formula>1</formula>
    </cfRule>
    <cfRule type="cellIs" dxfId="16" priority="3" operator="lessThan">
      <formula>1</formula>
    </cfRule>
  </conditionalFormatting>
  <pageMargins left="0.19685039370078741" right="0.19685039370078741" top="0.19685039370078741" bottom="0.19685039370078741" header="0.51181102362204722" footer="0.51181102362204722"/>
  <pageSetup paperSize="9" scale="27" fitToWidth="2" fitToHeight="3"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5">
    <pageSetUpPr fitToPage="1"/>
  </sheetPr>
  <dimension ref="A1:AG58"/>
  <sheetViews>
    <sheetView showGridLines="0" tabSelected="1" zoomScaleNormal="100" workbookViewId="0">
      <pane xSplit="2" ySplit="7" topLeftCell="C8" activePane="bottomRight" state="frozen"/>
      <selection pane="bottomRight" activeCell="W14" sqref="W14"/>
      <selection pane="bottomLeft" activeCell="A8" sqref="A8"/>
      <selection pane="topRight" activeCell="D1" sqref="D1"/>
    </sheetView>
  </sheetViews>
  <sheetFormatPr defaultColWidth="9.33203125" defaultRowHeight="12.75" outlineLevelRow="1"/>
  <cols>
    <col min="1" max="1" width="8" style="32" customWidth="1"/>
    <col min="2" max="2" width="37" style="38" customWidth="1"/>
    <col min="3" max="3" width="12.83203125" style="33" customWidth="1"/>
    <col min="4" max="4" width="12.83203125" style="34" customWidth="1"/>
    <col min="5" max="28" width="12.83203125" style="33" customWidth="1"/>
    <col min="29" max="33" width="12.83203125" style="29" customWidth="1"/>
    <col min="34" max="16384" width="9.33203125" style="29"/>
  </cols>
  <sheetData>
    <row r="1" spans="1:33" s="366" customFormat="1" ht="28.5">
      <c r="A1" s="363"/>
      <c r="B1" s="364"/>
      <c r="C1" s="434" t="s">
        <v>997</v>
      </c>
      <c r="H1" s="367"/>
      <c r="I1" s="367"/>
      <c r="J1" s="367"/>
      <c r="K1" s="367"/>
      <c r="L1" s="367"/>
      <c r="M1" s="367"/>
      <c r="N1" s="367"/>
      <c r="O1" s="367"/>
      <c r="P1" s="365"/>
      <c r="Q1" s="365"/>
      <c r="R1" s="365"/>
      <c r="S1" s="365"/>
      <c r="T1" s="365"/>
      <c r="U1" s="365"/>
      <c r="V1" s="365"/>
      <c r="W1" s="365"/>
      <c r="X1" s="365"/>
      <c r="Y1" s="365"/>
      <c r="Z1" s="365"/>
      <c r="AA1" s="365"/>
      <c r="AB1" s="365"/>
    </row>
    <row r="2" spans="1:33" ht="18.75">
      <c r="C2" s="654" t="s">
        <v>146</v>
      </c>
      <c r="D2" s="654"/>
      <c r="E2" s="665" t="str">
        <f>'Orçamento Detalhado'!C4</f>
        <v/>
      </c>
      <c r="F2" s="665"/>
      <c r="G2" s="665"/>
      <c r="H2" s="665"/>
      <c r="I2" s="665"/>
      <c r="J2" s="665"/>
      <c r="K2" s="665"/>
      <c r="L2" s="665"/>
      <c r="M2" s="665"/>
      <c r="N2" s="665"/>
      <c r="O2" s="25"/>
    </row>
    <row r="3" spans="1:33" ht="15.75">
      <c r="C3" s="654" t="s">
        <v>147</v>
      </c>
      <c r="D3" s="654"/>
      <c r="E3" s="666" t="str">
        <f>'Orçamento Detalhado'!C5</f>
        <v/>
      </c>
      <c r="F3" s="666"/>
      <c r="G3" s="666"/>
      <c r="H3" s="666"/>
      <c r="I3" s="666"/>
      <c r="J3" s="666"/>
      <c r="K3" s="666"/>
      <c r="L3" s="666"/>
      <c r="M3" s="666"/>
      <c r="N3" s="666"/>
      <c r="O3" s="29"/>
      <c r="P3" s="30"/>
      <c r="Q3" s="30"/>
      <c r="R3" s="30"/>
      <c r="S3" s="30"/>
      <c r="T3" s="30"/>
      <c r="U3" s="30"/>
      <c r="V3" s="30"/>
      <c r="W3" s="30"/>
      <c r="X3" s="30"/>
      <c r="Y3" s="30"/>
      <c r="Z3" s="30"/>
      <c r="AA3" s="30"/>
      <c r="AB3" s="30"/>
    </row>
    <row r="4" spans="1:33" ht="15.75">
      <c r="C4" s="654" t="s">
        <v>148</v>
      </c>
      <c r="D4" s="654"/>
      <c r="E4" s="666" t="str">
        <f>'Orçamento Detalhado'!C6</f>
        <v/>
      </c>
      <c r="F4" s="666"/>
      <c r="G4" s="666"/>
      <c r="H4" s="666"/>
      <c r="I4" s="666"/>
      <c r="J4" s="666"/>
      <c r="K4" s="666"/>
      <c r="L4" s="666"/>
      <c r="M4" s="666"/>
      <c r="N4" s="666"/>
      <c r="O4" s="29"/>
      <c r="P4" s="30"/>
      <c r="Q4" s="30"/>
      <c r="R4" s="30"/>
      <c r="S4" s="30"/>
      <c r="T4" s="30"/>
      <c r="U4" s="30"/>
      <c r="V4" s="30"/>
      <c r="W4" s="30"/>
      <c r="X4" s="30"/>
      <c r="Y4" s="30"/>
      <c r="Z4" s="30"/>
      <c r="AA4" s="30"/>
      <c r="AB4" s="30"/>
    </row>
    <row r="5" spans="1:33">
      <c r="C5" s="30"/>
      <c r="D5" s="31"/>
      <c r="E5" s="25"/>
      <c r="F5" s="25"/>
      <c r="G5" s="25"/>
      <c r="H5" s="25"/>
      <c r="I5" s="25"/>
      <c r="J5" s="25"/>
      <c r="K5" s="25"/>
      <c r="L5" s="25"/>
      <c r="M5" s="25"/>
      <c r="N5" s="25"/>
      <c r="O5" s="25"/>
      <c r="P5" s="30"/>
      <c r="Q5" s="30"/>
      <c r="R5" s="30"/>
      <c r="S5" s="30"/>
      <c r="T5" s="30"/>
      <c r="U5" s="30"/>
      <c r="V5" s="30"/>
      <c r="W5" s="30"/>
      <c r="X5" s="30"/>
      <c r="Y5" s="30"/>
      <c r="Z5" s="30"/>
      <c r="AA5" s="30"/>
      <c r="AB5" s="30"/>
    </row>
    <row r="6" spans="1:33" s="369" customFormat="1" ht="18" customHeight="1">
      <c r="A6" s="443" t="s">
        <v>2</v>
      </c>
      <c r="B6" s="368"/>
      <c r="C6" s="558" t="s">
        <v>230</v>
      </c>
      <c r="D6" s="558" t="s">
        <v>230</v>
      </c>
      <c r="E6" s="558" t="s">
        <v>230</v>
      </c>
      <c r="F6" s="558" t="s">
        <v>230</v>
      </c>
      <c r="G6" s="558" t="s">
        <v>230</v>
      </c>
      <c r="H6" s="558" t="s">
        <v>230</v>
      </c>
      <c r="I6" s="558" t="s">
        <v>230</v>
      </c>
      <c r="J6" s="558" t="s">
        <v>230</v>
      </c>
      <c r="K6" s="558" t="s">
        <v>230</v>
      </c>
      <c r="L6" s="558" t="s">
        <v>230</v>
      </c>
      <c r="M6" s="558" t="s">
        <v>230</v>
      </c>
      <c r="N6" s="558" t="s">
        <v>230</v>
      </c>
      <c r="O6" s="558" t="s">
        <v>230</v>
      </c>
      <c r="P6" s="558" t="s">
        <v>230</v>
      </c>
      <c r="Q6" s="558" t="s">
        <v>230</v>
      </c>
      <c r="R6" s="558" t="s">
        <v>230</v>
      </c>
      <c r="S6" s="558" t="s">
        <v>230</v>
      </c>
      <c r="T6" s="558" t="s">
        <v>230</v>
      </c>
      <c r="U6" s="558" t="s">
        <v>230</v>
      </c>
      <c r="V6" s="558" t="s">
        <v>230</v>
      </c>
      <c r="W6" s="558" t="s">
        <v>230</v>
      </c>
      <c r="X6" s="558" t="s">
        <v>230</v>
      </c>
      <c r="Y6" s="558" t="s">
        <v>230</v>
      </c>
      <c r="Z6" s="558" t="s">
        <v>230</v>
      </c>
      <c r="AA6" s="558" t="s">
        <v>230</v>
      </c>
      <c r="AB6" s="558" t="s">
        <v>230</v>
      </c>
      <c r="AC6" s="558" t="s">
        <v>230</v>
      </c>
      <c r="AD6" s="558" t="s">
        <v>230</v>
      </c>
      <c r="AE6" s="558" t="s">
        <v>230</v>
      </c>
      <c r="AF6" s="558" t="s">
        <v>230</v>
      </c>
      <c r="AG6" s="558" t="s">
        <v>230</v>
      </c>
    </row>
    <row r="7" spans="1:33" s="369" customFormat="1" ht="30" customHeight="1">
      <c r="A7" s="560" t="s">
        <v>998</v>
      </c>
      <c r="B7" s="560" t="s">
        <v>999</v>
      </c>
      <c r="C7" s="559">
        <v>0</v>
      </c>
      <c r="D7" s="559">
        <v>1</v>
      </c>
      <c r="E7" s="559">
        <v>2</v>
      </c>
      <c r="F7" s="559">
        <v>3</v>
      </c>
      <c r="G7" s="559">
        <v>4</v>
      </c>
      <c r="H7" s="559">
        <v>5</v>
      </c>
      <c r="I7" s="559">
        <v>6</v>
      </c>
      <c r="J7" s="559">
        <v>7</v>
      </c>
      <c r="K7" s="559">
        <v>8</v>
      </c>
      <c r="L7" s="559">
        <v>9</v>
      </c>
      <c r="M7" s="559">
        <v>10</v>
      </c>
      <c r="N7" s="559">
        <v>11</v>
      </c>
      <c r="O7" s="559">
        <v>12</v>
      </c>
      <c r="P7" s="559">
        <v>13</v>
      </c>
      <c r="Q7" s="559">
        <v>14</v>
      </c>
      <c r="R7" s="559">
        <v>15</v>
      </c>
      <c r="S7" s="559">
        <v>16</v>
      </c>
      <c r="T7" s="559">
        <v>17</v>
      </c>
      <c r="U7" s="559">
        <v>18</v>
      </c>
      <c r="V7" s="559">
        <v>19</v>
      </c>
      <c r="W7" s="559">
        <v>20</v>
      </c>
      <c r="X7" s="559">
        <v>21</v>
      </c>
      <c r="Y7" s="559">
        <v>22</v>
      </c>
      <c r="Z7" s="559">
        <v>23</v>
      </c>
      <c r="AA7" s="559">
        <v>24</v>
      </c>
      <c r="AB7" s="559">
        <v>25</v>
      </c>
      <c r="AC7" s="559">
        <v>26</v>
      </c>
      <c r="AD7" s="559">
        <v>27</v>
      </c>
      <c r="AE7" s="559">
        <v>28</v>
      </c>
      <c r="AF7" s="559">
        <v>29</v>
      </c>
      <c r="AG7" s="559">
        <v>30</v>
      </c>
    </row>
    <row r="8" spans="1:33" ht="8.25" customHeight="1" thickBot="1">
      <c r="A8" s="184"/>
      <c r="B8" s="184"/>
      <c r="C8" s="355"/>
      <c r="D8" s="355"/>
      <c r="E8" s="355"/>
      <c r="F8" s="355"/>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row>
    <row r="9" spans="1:33" ht="34.5" customHeight="1" thickTop="1" thickBot="1">
      <c r="A9" s="563">
        <v>0</v>
      </c>
      <c r="B9" s="561" t="str">
        <f>VLOOKUP(A9,'Cronograma Fisico-Econ.'!$B$8:$C$505,2,)</f>
        <v>TERRENO (sem BDI)</v>
      </c>
      <c r="C9" s="297">
        <f>HLOOKUP(C$7,'Cronograma Fisico-Econ.'!$H$5:$BP$505,'Cronograma Fisico-Econ.'!$F8,FALSE)</f>
        <v>0</v>
      </c>
      <c r="D9" s="297">
        <f>HLOOKUP(D$7,'Cronograma Fisico-Econ.'!$H$5:$BP$505,'Cronograma Fisico-Econ.'!$F8,FALSE)</f>
        <v>0</v>
      </c>
      <c r="E9" s="297">
        <f>HLOOKUP(E$7,'Cronograma Fisico-Econ.'!$H$5:$BP$505,'Cronograma Fisico-Econ.'!$F8,FALSE)</f>
        <v>0</v>
      </c>
      <c r="F9" s="297">
        <f>HLOOKUP(F$7,'Cronograma Fisico-Econ.'!$H$5:$BP$505,'Cronograma Fisico-Econ.'!$F8,FALSE)</f>
        <v>0</v>
      </c>
      <c r="G9" s="297">
        <f>HLOOKUP(G$7,'Cronograma Fisico-Econ.'!$H$5:$BP$505,'Cronograma Fisico-Econ.'!$F8,FALSE)</f>
        <v>0</v>
      </c>
      <c r="H9" s="297">
        <f>HLOOKUP(H$7,'Cronograma Fisico-Econ.'!$H$5:$BP$505,'Cronograma Fisico-Econ.'!$F8,FALSE)</f>
        <v>0</v>
      </c>
      <c r="I9" s="297">
        <f>HLOOKUP(I$7,'Cronograma Fisico-Econ.'!$H$5:$BP$505,'Cronograma Fisico-Econ.'!$F8,FALSE)</f>
        <v>0</v>
      </c>
      <c r="J9" s="297">
        <f>HLOOKUP(J$7,'Cronograma Fisico-Econ.'!$H$5:$BP$505,'Cronograma Fisico-Econ.'!$F8,FALSE)</f>
        <v>0</v>
      </c>
      <c r="K9" s="297">
        <f>HLOOKUP(K$7,'Cronograma Fisico-Econ.'!$H$5:$BP$505,'Cronograma Fisico-Econ.'!$F8,FALSE)</f>
        <v>0</v>
      </c>
      <c r="L9" s="297">
        <f>HLOOKUP(L$7,'Cronograma Fisico-Econ.'!$H$5:$BP$505,'Cronograma Fisico-Econ.'!$F8,FALSE)</f>
        <v>0</v>
      </c>
      <c r="M9" s="297">
        <f>HLOOKUP(M$7,'Cronograma Fisico-Econ.'!$H$5:$BP$505,'Cronograma Fisico-Econ.'!$F8,FALSE)</f>
        <v>0</v>
      </c>
      <c r="N9" s="297">
        <f>HLOOKUP(N$7,'Cronograma Fisico-Econ.'!$H$5:$BP$505,'Cronograma Fisico-Econ.'!$F8,FALSE)</f>
        <v>0</v>
      </c>
      <c r="O9" s="297">
        <f>HLOOKUP(O$7,'Cronograma Fisico-Econ.'!$H$5:$BP$505,'Cronograma Fisico-Econ.'!$F8,FALSE)</f>
        <v>0</v>
      </c>
      <c r="P9" s="297">
        <f>HLOOKUP(P$7,'Cronograma Fisico-Econ.'!$H$5:$BP$505,'Cronograma Fisico-Econ.'!$F8,FALSE)</f>
        <v>0</v>
      </c>
      <c r="Q9" s="297">
        <f>HLOOKUP(Q$7,'Cronograma Fisico-Econ.'!$H$5:$BP$505,'Cronograma Fisico-Econ.'!$F8,FALSE)</f>
        <v>0</v>
      </c>
      <c r="R9" s="297">
        <f>HLOOKUP(R$7,'Cronograma Fisico-Econ.'!$H$5:$BP$505,'Cronograma Fisico-Econ.'!$F8,FALSE)</f>
        <v>0</v>
      </c>
      <c r="S9" s="297">
        <f>HLOOKUP(S$7,'Cronograma Fisico-Econ.'!$H$5:$BP$505,'Cronograma Fisico-Econ.'!$F8,FALSE)</f>
        <v>0</v>
      </c>
      <c r="T9" s="297">
        <f>HLOOKUP(T$7,'Cronograma Fisico-Econ.'!$H$5:$BP$505,'Cronograma Fisico-Econ.'!$F8,FALSE)</f>
        <v>0</v>
      </c>
      <c r="U9" s="297">
        <f>HLOOKUP(U$7,'Cronograma Fisico-Econ.'!$H$5:$BP$505,'Cronograma Fisico-Econ.'!$F8,FALSE)</f>
        <v>0</v>
      </c>
      <c r="V9" s="297">
        <f>HLOOKUP(V$7,'Cronograma Fisico-Econ.'!$H$5:$BP$505,'Cronograma Fisico-Econ.'!$F8,FALSE)</f>
        <v>0</v>
      </c>
      <c r="W9" s="297">
        <f>HLOOKUP(W$7,'Cronograma Fisico-Econ.'!$H$5:$BP$505,'Cronograma Fisico-Econ.'!$F8,FALSE)</f>
        <v>0</v>
      </c>
      <c r="X9" s="297">
        <f>HLOOKUP(X$7,'Cronograma Fisico-Econ.'!$H$5:$BP$505,'Cronograma Fisico-Econ.'!$F8,FALSE)</f>
        <v>0</v>
      </c>
      <c r="Y9" s="297">
        <f>HLOOKUP(Y$7,'Cronograma Fisico-Econ.'!$H$5:$BP$505,'Cronograma Fisico-Econ.'!$F8,FALSE)</f>
        <v>0</v>
      </c>
      <c r="Z9" s="297">
        <f>HLOOKUP(Z$7,'Cronograma Fisico-Econ.'!$H$5:$BP$505,'Cronograma Fisico-Econ.'!$F8,FALSE)</f>
        <v>0</v>
      </c>
      <c r="AA9" s="297">
        <f>HLOOKUP(AA$7,'Cronograma Fisico-Econ.'!$H$5:$BP$505,'Cronograma Fisico-Econ.'!$F8,FALSE)</f>
        <v>0</v>
      </c>
      <c r="AB9" s="297">
        <f>HLOOKUP(AB$7,'Cronograma Fisico-Econ.'!$H$5:$BP$505,'Cronograma Fisico-Econ.'!$F8,FALSE)</f>
        <v>0</v>
      </c>
      <c r="AC9" s="297">
        <f>HLOOKUP(AC$7,'Cronograma Fisico-Econ.'!$H$5:$BP$505,'Cronograma Fisico-Econ.'!$F8,FALSE)</f>
        <v>0</v>
      </c>
      <c r="AD9" s="297">
        <f>HLOOKUP(AD$7,'Cronograma Fisico-Econ.'!$H$5:$BP$505,'Cronograma Fisico-Econ.'!$F8,FALSE)</f>
        <v>0</v>
      </c>
      <c r="AE9" s="297">
        <f>HLOOKUP(AE$7,'Cronograma Fisico-Econ.'!$H$5:$BP$505,'Cronograma Fisico-Econ.'!$F8,FALSE)</f>
        <v>0</v>
      </c>
      <c r="AF9" s="297">
        <f>HLOOKUP(AF$7,'Cronograma Fisico-Econ.'!$H$5:$BP$505,'Cronograma Fisico-Econ.'!$F8,FALSE)</f>
        <v>0</v>
      </c>
      <c r="AG9" s="297">
        <f>HLOOKUP(AG$7,'Cronograma Fisico-Econ.'!$H$5:$BP$505,'Cronograma Fisico-Econ.'!$F8,FALSE)</f>
        <v>0</v>
      </c>
    </row>
    <row r="10" spans="1:33" ht="34.5" customHeight="1" thickTop="1" thickBot="1">
      <c r="A10" s="564">
        <v>1</v>
      </c>
      <c r="B10" s="561" t="str">
        <f>VLOOKUP(A10,'Cronograma Fisico-Econ.'!$B$8:$C$505,2,)</f>
        <v>HABITAÇÃO (com BDI)</v>
      </c>
      <c r="C10" s="297">
        <f>HLOOKUP(C$7,'Cronograma Fisico-Econ.'!$H$5:$BP$505,6,FALSE)</f>
        <v>0</v>
      </c>
      <c r="D10" s="297">
        <f>HLOOKUP(D$7,'Cronograma Fisico-Econ.'!$H$5:$BP$505,'Cronograma Fisico-Econ.'!$F10,FALSE)</f>
        <v>0</v>
      </c>
      <c r="E10" s="297">
        <f>HLOOKUP(E$7,'Cronograma Fisico-Econ.'!$H$5:$BP$505,'Cronograma Fisico-Econ.'!$F10,FALSE)</f>
        <v>0</v>
      </c>
      <c r="F10" s="297">
        <f>HLOOKUP(F$7,'Cronograma Fisico-Econ.'!$H$5:$BP$505,'Cronograma Fisico-Econ.'!$F10,FALSE)</f>
        <v>0</v>
      </c>
      <c r="G10" s="297">
        <f>HLOOKUP(G$7,'Cronograma Fisico-Econ.'!$H$5:$BP$505,'Cronograma Fisico-Econ.'!$F10,FALSE)</f>
        <v>0</v>
      </c>
      <c r="H10" s="297">
        <f>HLOOKUP(H$7,'Cronograma Fisico-Econ.'!$H$5:$BP$505,'Cronograma Fisico-Econ.'!$F10,FALSE)</f>
        <v>0</v>
      </c>
      <c r="I10" s="297">
        <f>HLOOKUP(I$7,'Cronograma Fisico-Econ.'!$H$5:$BP$505,'Cronograma Fisico-Econ.'!$F10,FALSE)</f>
        <v>0</v>
      </c>
      <c r="J10" s="297">
        <f>HLOOKUP(J$7,'Cronograma Fisico-Econ.'!$H$5:$BP$505,'Cronograma Fisico-Econ.'!$F10,FALSE)</f>
        <v>0</v>
      </c>
      <c r="K10" s="297">
        <f>HLOOKUP(K$7,'Cronograma Fisico-Econ.'!$H$5:$BP$505,'Cronograma Fisico-Econ.'!$F10,FALSE)</f>
        <v>0</v>
      </c>
      <c r="L10" s="297">
        <f>HLOOKUP(L$7,'Cronograma Fisico-Econ.'!$H$5:$BP$505,'Cronograma Fisico-Econ.'!$F10,FALSE)</f>
        <v>0</v>
      </c>
      <c r="M10" s="297">
        <f>HLOOKUP(M$7,'Cronograma Fisico-Econ.'!$H$5:$BP$505,'Cronograma Fisico-Econ.'!$F10,FALSE)</f>
        <v>0</v>
      </c>
      <c r="N10" s="297">
        <f>HLOOKUP(N$7,'Cronograma Fisico-Econ.'!$H$5:$BP$505,'Cronograma Fisico-Econ.'!$F10,FALSE)</f>
        <v>0</v>
      </c>
      <c r="O10" s="297">
        <f>HLOOKUP(O$7,'Cronograma Fisico-Econ.'!$H$5:$BP$505,'Cronograma Fisico-Econ.'!$F10,FALSE)</f>
        <v>0</v>
      </c>
      <c r="P10" s="297">
        <f>HLOOKUP(P$7,'Cronograma Fisico-Econ.'!$H$5:$BP$505,'Cronograma Fisico-Econ.'!$F10,FALSE)</f>
        <v>0</v>
      </c>
      <c r="Q10" s="297">
        <f>HLOOKUP(Q$7,'Cronograma Fisico-Econ.'!$H$5:$BP$505,'Cronograma Fisico-Econ.'!$F10,FALSE)</f>
        <v>0</v>
      </c>
      <c r="R10" s="297">
        <f>HLOOKUP(R$7,'Cronograma Fisico-Econ.'!$H$5:$BP$505,'Cronograma Fisico-Econ.'!$F10,FALSE)</f>
        <v>0</v>
      </c>
      <c r="S10" s="297">
        <f>HLOOKUP(S$7,'Cronograma Fisico-Econ.'!$H$5:$BP$505,'Cronograma Fisico-Econ.'!$F10,FALSE)</f>
        <v>0</v>
      </c>
      <c r="T10" s="297">
        <f>HLOOKUP(T$7,'Cronograma Fisico-Econ.'!$H$5:$BP$505,'Cronograma Fisico-Econ.'!$F10,FALSE)</f>
        <v>0</v>
      </c>
      <c r="U10" s="297">
        <f>HLOOKUP(U$7,'Cronograma Fisico-Econ.'!$H$5:$BP$505,'Cronograma Fisico-Econ.'!$F10,FALSE)</f>
        <v>0</v>
      </c>
      <c r="V10" s="297">
        <f>HLOOKUP(V$7,'Cronograma Fisico-Econ.'!$H$5:$BP$505,'Cronograma Fisico-Econ.'!$F10,FALSE)</f>
        <v>0</v>
      </c>
      <c r="W10" s="297">
        <f>HLOOKUP(W$7,'Cronograma Fisico-Econ.'!$H$5:$BP$505,'Cronograma Fisico-Econ.'!$F10,FALSE)</f>
        <v>0</v>
      </c>
      <c r="X10" s="297">
        <f>HLOOKUP(X$7,'Cronograma Fisico-Econ.'!$H$5:$BP$505,'Cronograma Fisico-Econ.'!$F10,FALSE)</f>
        <v>0</v>
      </c>
      <c r="Y10" s="297">
        <f>HLOOKUP(Y$7,'Cronograma Fisico-Econ.'!$H$5:$BP$505,'Cronograma Fisico-Econ.'!$F10,FALSE)</f>
        <v>0</v>
      </c>
      <c r="Z10" s="297">
        <f>HLOOKUP(Z$7,'Cronograma Fisico-Econ.'!$H$5:$BP$505,'Cronograma Fisico-Econ.'!$F10,FALSE)</f>
        <v>0</v>
      </c>
      <c r="AA10" s="297">
        <f>HLOOKUP(AA$7,'Cronograma Fisico-Econ.'!$H$5:$BP$505,'Cronograma Fisico-Econ.'!$F10,FALSE)</f>
        <v>0</v>
      </c>
      <c r="AB10" s="297">
        <f>HLOOKUP(AB$7,'Cronograma Fisico-Econ.'!$H$5:$BP$505,'Cronograma Fisico-Econ.'!$F10,FALSE)</f>
        <v>0</v>
      </c>
      <c r="AC10" s="297">
        <f>HLOOKUP(AC$7,'Cronograma Fisico-Econ.'!$H$5:$BP$505,'Cronograma Fisico-Econ.'!$F10,FALSE)</f>
        <v>0</v>
      </c>
      <c r="AD10" s="297">
        <f>HLOOKUP(AD$7,'Cronograma Fisico-Econ.'!$H$5:$BP$505,'Cronograma Fisico-Econ.'!$F10,FALSE)</f>
        <v>0</v>
      </c>
      <c r="AE10" s="297">
        <f>HLOOKUP(AE$7,'Cronograma Fisico-Econ.'!$H$5:$BP$505,'Cronograma Fisico-Econ.'!$F10,FALSE)</f>
        <v>0</v>
      </c>
      <c r="AF10" s="297">
        <f>HLOOKUP(AF$7,'Cronograma Fisico-Econ.'!$H$5:$BP$505,'Cronograma Fisico-Econ.'!$F10,FALSE)</f>
        <v>0</v>
      </c>
      <c r="AG10" s="297">
        <f>HLOOKUP(AG$7,'Cronograma Fisico-Econ.'!$H$5:$BP$505,'Cronograma Fisico-Econ.'!$F10,FALSE)</f>
        <v>0</v>
      </c>
    </row>
    <row r="11" spans="1:33" ht="34.5" customHeight="1" thickTop="1" thickBot="1">
      <c r="A11" s="563">
        <v>2</v>
      </c>
      <c r="B11" s="561" t="str">
        <f>VLOOKUP(A11,'Cronograma Fisico-Econ.'!$B$8:$C$505,2,)</f>
        <v>INFRA-ESTRUTURA INTERNA (com BDI)</v>
      </c>
      <c r="C11" s="297">
        <f>HLOOKUP(C$7,'Cronograma Fisico-Econ.'!$H$5:$BP$505,'Cronograma Fisico-Econ.'!$F352,FALSE)</f>
        <v>0</v>
      </c>
      <c r="D11" s="297">
        <f>HLOOKUP(D$7,'Cronograma Fisico-Econ.'!$H$5:$BP$505,'Cronograma Fisico-Econ.'!$F352,FALSE)</f>
        <v>0</v>
      </c>
      <c r="E11" s="297">
        <f>HLOOKUP(E$7,'Cronograma Fisico-Econ.'!$H$5:$BP$505,'Cronograma Fisico-Econ.'!$F352,FALSE)</f>
        <v>0</v>
      </c>
      <c r="F11" s="297">
        <f>HLOOKUP(F$7,'Cronograma Fisico-Econ.'!$H$5:$BP$505,'Cronograma Fisico-Econ.'!$F352,FALSE)</f>
        <v>0</v>
      </c>
      <c r="G11" s="297">
        <f>HLOOKUP(G$7,'Cronograma Fisico-Econ.'!$H$5:$BP$505,'Cronograma Fisico-Econ.'!$F352,FALSE)</f>
        <v>0</v>
      </c>
      <c r="H11" s="297">
        <f>HLOOKUP(H$7,'Cronograma Fisico-Econ.'!$H$5:$BP$505,'Cronograma Fisico-Econ.'!$F352,FALSE)</f>
        <v>0</v>
      </c>
      <c r="I11" s="297">
        <f>HLOOKUP(I$7,'Cronograma Fisico-Econ.'!$H$5:$BP$505,'Cronograma Fisico-Econ.'!$F352,FALSE)</f>
        <v>0</v>
      </c>
      <c r="J11" s="297">
        <f>HLOOKUP(J$7,'Cronograma Fisico-Econ.'!$H$5:$BP$505,'Cronograma Fisico-Econ.'!$F352,FALSE)</f>
        <v>0</v>
      </c>
      <c r="K11" s="297">
        <f>HLOOKUP(K$7,'Cronograma Fisico-Econ.'!$H$5:$BP$505,'Cronograma Fisico-Econ.'!$F352,FALSE)</f>
        <v>0</v>
      </c>
      <c r="L11" s="297">
        <f>HLOOKUP(L$7,'Cronograma Fisico-Econ.'!$H$5:$BP$505,'Cronograma Fisico-Econ.'!$F352,FALSE)</f>
        <v>0</v>
      </c>
      <c r="M11" s="297">
        <f>HLOOKUP(M$7,'Cronograma Fisico-Econ.'!$H$5:$BP$505,'Cronograma Fisico-Econ.'!$F352,FALSE)</f>
        <v>0</v>
      </c>
      <c r="N11" s="297">
        <f>HLOOKUP(N$7,'Cronograma Fisico-Econ.'!$H$5:$BP$505,'Cronograma Fisico-Econ.'!$F352,FALSE)</f>
        <v>0</v>
      </c>
      <c r="O11" s="297">
        <f>HLOOKUP(O$7,'Cronograma Fisico-Econ.'!$H$5:$BP$505,'Cronograma Fisico-Econ.'!$F352,FALSE)</f>
        <v>0</v>
      </c>
      <c r="P11" s="297">
        <f>HLOOKUP(P$7,'Cronograma Fisico-Econ.'!$H$5:$BP$505,'Cronograma Fisico-Econ.'!$F352,FALSE)</f>
        <v>0</v>
      </c>
      <c r="Q11" s="297">
        <f>HLOOKUP(Q$7,'Cronograma Fisico-Econ.'!$H$5:$BP$505,'Cronograma Fisico-Econ.'!$F352,FALSE)</f>
        <v>0</v>
      </c>
      <c r="R11" s="297">
        <f>HLOOKUP(R$7,'Cronograma Fisico-Econ.'!$H$5:$BP$505,'Cronograma Fisico-Econ.'!$F352,FALSE)</f>
        <v>0</v>
      </c>
      <c r="S11" s="297">
        <f>HLOOKUP(S$7,'Cronograma Fisico-Econ.'!$H$5:$BP$505,'Cronograma Fisico-Econ.'!$F352,FALSE)</f>
        <v>0</v>
      </c>
      <c r="T11" s="297">
        <f>HLOOKUP(T$7,'Cronograma Fisico-Econ.'!$H$5:$BP$505,'Cronograma Fisico-Econ.'!$F352,FALSE)</f>
        <v>0</v>
      </c>
      <c r="U11" s="297">
        <f>HLOOKUP(U$7,'Cronograma Fisico-Econ.'!$H$5:$BP$505,'Cronograma Fisico-Econ.'!$F352,FALSE)</f>
        <v>0</v>
      </c>
      <c r="V11" s="297">
        <f>HLOOKUP(V$7,'Cronograma Fisico-Econ.'!$H$5:$BP$505,'Cronograma Fisico-Econ.'!$F352,FALSE)</f>
        <v>0</v>
      </c>
      <c r="W11" s="297">
        <f>HLOOKUP(W$7,'Cronograma Fisico-Econ.'!$H$5:$BP$505,'Cronograma Fisico-Econ.'!$F352,FALSE)</f>
        <v>0</v>
      </c>
      <c r="X11" s="297">
        <f>HLOOKUP(X$7,'Cronograma Fisico-Econ.'!$H$5:$BP$505,'Cronograma Fisico-Econ.'!$F352,FALSE)</f>
        <v>0</v>
      </c>
      <c r="Y11" s="297">
        <f>HLOOKUP(Y$7,'Cronograma Fisico-Econ.'!$H$5:$BP$505,'Cronograma Fisico-Econ.'!$F352,FALSE)</f>
        <v>0</v>
      </c>
      <c r="Z11" s="297">
        <f>HLOOKUP(Z$7,'Cronograma Fisico-Econ.'!$H$5:$BP$505,'Cronograma Fisico-Econ.'!$F352,FALSE)</f>
        <v>0</v>
      </c>
      <c r="AA11" s="297">
        <f>HLOOKUP(AA$7,'Cronograma Fisico-Econ.'!$H$5:$BP$505,'Cronograma Fisico-Econ.'!$F352,FALSE)</f>
        <v>0</v>
      </c>
      <c r="AB11" s="297">
        <f>HLOOKUP(AB$7,'Cronograma Fisico-Econ.'!$H$5:$BP$505,'Cronograma Fisico-Econ.'!$F352,FALSE)</f>
        <v>0</v>
      </c>
      <c r="AC11" s="297">
        <f>HLOOKUP(AC$7,'Cronograma Fisico-Econ.'!$H$5:$BP$505,'Cronograma Fisico-Econ.'!$F352,FALSE)</f>
        <v>0</v>
      </c>
      <c r="AD11" s="297">
        <f>HLOOKUP(AD$7,'Cronograma Fisico-Econ.'!$H$5:$BP$505,'Cronograma Fisico-Econ.'!$F352,FALSE)</f>
        <v>0</v>
      </c>
      <c r="AE11" s="297">
        <f>HLOOKUP(AE$7,'Cronograma Fisico-Econ.'!$H$5:$BP$505,'Cronograma Fisico-Econ.'!$F352,FALSE)</f>
        <v>0</v>
      </c>
      <c r="AF11" s="297">
        <f>HLOOKUP(AF$7,'Cronograma Fisico-Econ.'!$H$5:$BP$505,'Cronograma Fisico-Econ.'!$F352,FALSE)</f>
        <v>0</v>
      </c>
      <c r="AG11" s="297">
        <f>HLOOKUP(AG$7,'Cronograma Fisico-Econ.'!$H$5:$BP$505,'Cronograma Fisico-Econ.'!$F352,FALSE)</f>
        <v>0</v>
      </c>
    </row>
    <row r="12" spans="1:33" ht="34.5" customHeight="1" thickTop="1" thickBot="1">
      <c r="A12" s="563">
        <v>3</v>
      </c>
      <c r="B12" s="561" t="str">
        <f>VLOOKUP(A12,'Cronograma Fisico-Econ.'!$B$8:$C$505,2,)</f>
        <v>EQUIPAMENTOS COMUNITÁRIOS (com BDI)</v>
      </c>
      <c r="C12" s="297">
        <f>HLOOKUP(C$7,'Cronograma Fisico-Econ.'!$H$5:$BP$505,'Cronograma Fisico-Econ.'!$F471,FALSE)</f>
        <v>0</v>
      </c>
      <c r="D12" s="297">
        <f>HLOOKUP(D$7,'Cronograma Fisico-Econ.'!$H$5:$BP$505,'Cronograma Fisico-Econ.'!$F471,FALSE)</f>
        <v>0</v>
      </c>
      <c r="E12" s="297">
        <f>HLOOKUP(E$7,'Cronograma Fisico-Econ.'!$H$5:$BP$505,'Cronograma Fisico-Econ.'!$F471,FALSE)</f>
        <v>0</v>
      </c>
      <c r="F12" s="297">
        <f>HLOOKUP(F$7,'Cronograma Fisico-Econ.'!$H$5:$BP$505,'Cronograma Fisico-Econ.'!$F471,FALSE)</f>
        <v>0</v>
      </c>
      <c r="G12" s="297">
        <f>HLOOKUP(G$7,'Cronograma Fisico-Econ.'!$H$5:$BP$505,'Cronograma Fisico-Econ.'!$F471,FALSE)</f>
        <v>0</v>
      </c>
      <c r="H12" s="297">
        <f>HLOOKUP(H$7,'Cronograma Fisico-Econ.'!$H$5:$BP$505,'Cronograma Fisico-Econ.'!$F471,FALSE)</f>
        <v>0</v>
      </c>
      <c r="I12" s="297">
        <f>HLOOKUP(I$7,'Cronograma Fisico-Econ.'!$H$5:$BP$505,'Cronograma Fisico-Econ.'!$F471,FALSE)</f>
        <v>0</v>
      </c>
      <c r="J12" s="297">
        <f>HLOOKUP(J$7,'Cronograma Fisico-Econ.'!$H$5:$BP$505,'Cronograma Fisico-Econ.'!$F471,FALSE)</f>
        <v>0</v>
      </c>
      <c r="K12" s="297">
        <f>HLOOKUP(K$7,'Cronograma Fisico-Econ.'!$H$5:$BP$505,'Cronograma Fisico-Econ.'!$F471,FALSE)</f>
        <v>0</v>
      </c>
      <c r="L12" s="297">
        <f>HLOOKUP(L$7,'Cronograma Fisico-Econ.'!$H$5:$BP$505,'Cronograma Fisico-Econ.'!$F471,FALSE)</f>
        <v>0</v>
      </c>
      <c r="M12" s="297">
        <f>HLOOKUP(M$7,'Cronograma Fisico-Econ.'!$H$5:$BP$505,'Cronograma Fisico-Econ.'!$F471,FALSE)</f>
        <v>0</v>
      </c>
      <c r="N12" s="297">
        <f>HLOOKUP(N$7,'Cronograma Fisico-Econ.'!$H$5:$BP$505,'Cronograma Fisico-Econ.'!$F471,FALSE)</f>
        <v>0</v>
      </c>
      <c r="O12" s="297">
        <f>HLOOKUP(O$7,'Cronograma Fisico-Econ.'!$H$5:$BP$505,'Cronograma Fisico-Econ.'!$F471,FALSE)</f>
        <v>0</v>
      </c>
      <c r="P12" s="297">
        <f>HLOOKUP(P$7,'Cronograma Fisico-Econ.'!$H$5:$BP$505,'Cronograma Fisico-Econ.'!$F471,FALSE)</f>
        <v>0</v>
      </c>
      <c r="Q12" s="297">
        <f>HLOOKUP(Q$7,'Cronograma Fisico-Econ.'!$H$5:$BP$505,'Cronograma Fisico-Econ.'!$F471,FALSE)</f>
        <v>0</v>
      </c>
      <c r="R12" s="297">
        <f>HLOOKUP(R$7,'Cronograma Fisico-Econ.'!$H$5:$BP$505,'Cronograma Fisico-Econ.'!$F471,FALSE)</f>
        <v>0</v>
      </c>
      <c r="S12" s="297">
        <f>HLOOKUP(S$7,'Cronograma Fisico-Econ.'!$H$5:$BP$505,'Cronograma Fisico-Econ.'!$F471,FALSE)</f>
        <v>0</v>
      </c>
      <c r="T12" s="297">
        <f>HLOOKUP(T$7,'Cronograma Fisico-Econ.'!$H$5:$BP$505,'Cronograma Fisico-Econ.'!$F471,FALSE)</f>
        <v>0</v>
      </c>
      <c r="U12" s="297">
        <f>HLOOKUP(U$7,'Cronograma Fisico-Econ.'!$H$5:$BP$505,'Cronograma Fisico-Econ.'!$F471,FALSE)</f>
        <v>0</v>
      </c>
      <c r="V12" s="297">
        <f>HLOOKUP(V$7,'Cronograma Fisico-Econ.'!$H$5:$BP$505,'Cronograma Fisico-Econ.'!$F471,FALSE)</f>
        <v>0</v>
      </c>
      <c r="W12" s="297">
        <f>HLOOKUP(W$7,'Cronograma Fisico-Econ.'!$H$5:$BP$505,'Cronograma Fisico-Econ.'!$F471,FALSE)</f>
        <v>0</v>
      </c>
      <c r="X12" s="297">
        <f>HLOOKUP(X$7,'Cronograma Fisico-Econ.'!$H$5:$BP$505,'Cronograma Fisico-Econ.'!$F471,FALSE)</f>
        <v>0</v>
      </c>
      <c r="Y12" s="297">
        <f>HLOOKUP(Y$7,'Cronograma Fisico-Econ.'!$H$5:$BP$505,'Cronograma Fisico-Econ.'!$F471,FALSE)</f>
        <v>0</v>
      </c>
      <c r="Z12" s="297">
        <f>HLOOKUP(Z$7,'Cronograma Fisico-Econ.'!$H$5:$BP$505,'Cronograma Fisico-Econ.'!$F471,FALSE)</f>
        <v>0</v>
      </c>
      <c r="AA12" s="297">
        <f>HLOOKUP(AA$7,'Cronograma Fisico-Econ.'!$H$5:$BP$505,'Cronograma Fisico-Econ.'!$F471,FALSE)</f>
        <v>0</v>
      </c>
      <c r="AB12" s="297">
        <f>HLOOKUP(AB$7,'Cronograma Fisico-Econ.'!$H$5:$BP$505,'Cronograma Fisico-Econ.'!$F471,FALSE)</f>
        <v>0</v>
      </c>
      <c r="AC12" s="297">
        <f>HLOOKUP(AC$7,'Cronograma Fisico-Econ.'!$H$5:$BP$505,'Cronograma Fisico-Econ.'!$F471,FALSE)</f>
        <v>0</v>
      </c>
      <c r="AD12" s="297">
        <f>HLOOKUP(AD$7,'Cronograma Fisico-Econ.'!$H$5:$BP$505,'Cronograma Fisico-Econ.'!$F471,FALSE)</f>
        <v>0</v>
      </c>
      <c r="AE12" s="297">
        <f>HLOOKUP(AE$7,'Cronograma Fisico-Econ.'!$H$5:$BP$505,'Cronograma Fisico-Econ.'!$F471,FALSE)</f>
        <v>0</v>
      </c>
      <c r="AF12" s="297">
        <f>HLOOKUP(AF$7,'Cronograma Fisico-Econ.'!$H$5:$BP$505,'Cronograma Fisico-Econ.'!$F471,FALSE)</f>
        <v>0</v>
      </c>
      <c r="AG12" s="297">
        <f>HLOOKUP(AG$7,'Cronograma Fisico-Econ.'!$H$5:$BP$505,'Cronograma Fisico-Econ.'!$F471,FALSE)</f>
        <v>0</v>
      </c>
    </row>
    <row r="13" spans="1:33" ht="34.5" customHeight="1" thickTop="1" thickBot="1">
      <c r="A13" s="563">
        <v>4</v>
      </c>
      <c r="B13" s="561" t="str">
        <f>VLOOKUP(A13,'Cronograma Fisico-Econ.'!$B$8:$C$505,2,)</f>
        <v>INFRA-ESTRUTURA EXTERNA (com BDI)</v>
      </c>
      <c r="C13" s="297">
        <f>HLOOKUP(C$7,'Cronograma Fisico-Econ.'!$H$5:$BP$505,'Cronograma Fisico-Econ.'!$F484,FALSE)</f>
        <v>0</v>
      </c>
      <c r="D13" s="297">
        <f>HLOOKUP(D$7,'Cronograma Fisico-Econ.'!$H$5:$BP$505,'Cronograma Fisico-Econ.'!$F484,FALSE)</f>
        <v>0</v>
      </c>
      <c r="E13" s="297">
        <f>HLOOKUP(E$7,'Cronograma Fisico-Econ.'!$H$5:$BP$505,'Cronograma Fisico-Econ.'!$F484,FALSE)</f>
        <v>0</v>
      </c>
      <c r="F13" s="297">
        <f>HLOOKUP(F$7,'Cronograma Fisico-Econ.'!$H$5:$BP$505,'Cronograma Fisico-Econ.'!$F484,FALSE)</f>
        <v>0</v>
      </c>
      <c r="G13" s="297">
        <f>HLOOKUP(G$7,'Cronograma Fisico-Econ.'!$H$5:$BP$505,'Cronograma Fisico-Econ.'!$F484,FALSE)</f>
        <v>0</v>
      </c>
      <c r="H13" s="297">
        <f>HLOOKUP(H$7,'Cronograma Fisico-Econ.'!$H$5:$BP$505,'Cronograma Fisico-Econ.'!$F484,FALSE)</f>
        <v>0</v>
      </c>
      <c r="I13" s="297">
        <f>HLOOKUP(I$7,'Cronograma Fisico-Econ.'!$H$5:$BP$505,'Cronograma Fisico-Econ.'!$F484,FALSE)</f>
        <v>0</v>
      </c>
      <c r="J13" s="297">
        <f>HLOOKUP(J$7,'Cronograma Fisico-Econ.'!$H$5:$BP$505,'Cronograma Fisico-Econ.'!$F484,FALSE)</f>
        <v>0</v>
      </c>
      <c r="K13" s="297">
        <f>HLOOKUP(K$7,'Cronograma Fisico-Econ.'!$H$5:$BP$505,'Cronograma Fisico-Econ.'!$F484,FALSE)</f>
        <v>0</v>
      </c>
      <c r="L13" s="297">
        <f>HLOOKUP(L$7,'Cronograma Fisico-Econ.'!$H$5:$BP$505,'Cronograma Fisico-Econ.'!$F484,FALSE)</f>
        <v>0</v>
      </c>
      <c r="M13" s="297">
        <f>HLOOKUP(M$7,'Cronograma Fisico-Econ.'!$H$5:$BP$505,'Cronograma Fisico-Econ.'!$F484,FALSE)</f>
        <v>0</v>
      </c>
      <c r="N13" s="297">
        <f>HLOOKUP(N$7,'Cronograma Fisico-Econ.'!$H$5:$BP$505,'Cronograma Fisico-Econ.'!$F484,FALSE)</f>
        <v>0</v>
      </c>
      <c r="O13" s="297">
        <f>HLOOKUP(O$7,'Cronograma Fisico-Econ.'!$H$5:$BP$505,'Cronograma Fisico-Econ.'!$F484,FALSE)</f>
        <v>0</v>
      </c>
      <c r="P13" s="297">
        <f>HLOOKUP(P$7,'Cronograma Fisico-Econ.'!$H$5:$BP$505,'Cronograma Fisico-Econ.'!$F484,FALSE)</f>
        <v>0</v>
      </c>
      <c r="Q13" s="297">
        <f>HLOOKUP(Q$7,'Cronograma Fisico-Econ.'!$H$5:$BP$505,'Cronograma Fisico-Econ.'!$F484,FALSE)</f>
        <v>0</v>
      </c>
      <c r="R13" s="297">
        <f>HLOOKUP(R$7,'Cronograma Fisico-Econ.'!$H$5:$BP$505,'Cronograma Fisico-Econ.'!$F484,FALSE)</f>
        <v>0</v>
      </c>
      <c r="S13" s="297">
        <f>HLOOKUP(S$7,'Cronograma Fisico-Econ.'!$H$5:$BP$505,'Cronograma Fisico-Econ.'!$F484,FALSE)</f>
        <v>0</v>
      </c>
      <c r="T13" s="297">
        <f>HLOOKUP(T$7,'Cronograma Fisico-Econ.'!$H$5:$BP$505,'Cronograma Fisico-Econ.'!$F484,FALSE)</f>
        <v>0</v>
      </c>
      <c r="U13" s="297">
        <f>HLOOKUP(U$7,'Cronograma Fisico-Econ.'!$H$5:$BP$505,'Cronograma Fisico-Econ.'!$F484,FALSE)</f>
        <v>0</v>
      </c>
      <c r="V13" s="297">
        <f>HLOOKUP(V$7,'Cronograma Fisico-Econ.'!$H$5:$BP$505,'Cronograma Fisico-Econ.'!$F484,FALSE)</f>
        <v>0</v>
      </c>
      <c r="W13" s="297">
        <f>HLOOKUP(W$7,'Cronograma Fisico-Econ.'!$H$5:$BP$505,'Cronograma Fisico-Econ.'!$F484,FALSE)</f>
        <v>0</v>
      </c>
      <c r="X13" s="297">
        <f>HLOOKUP(X$7,'Cronograma Fisico-Econ.'!$H$5:$BP$505,'Cronograma Fisico-Econ.'!$F484,FALSE)</f>
        <v>0</v>
      </c>
      <c r="Y13" s="297">
        <f>HLOOKUP(Y$7,'Cronograma Fisico-Econ.'!$H$5:$BP$505,'Cronograma Fisico-Econ.'!$F484,FALSE)</f>
        <v>0</v>
      </c>
      <c r="Z13" s="297">
        <f>HLOOKUP(Z$7,'Cronograma Fisico-Econ.'!$H$5:$BP$505,'Cronograma Fisico-Econ.'!$F484,FALSE)</f>
        <v>0</v>
      </c>
      <c r="AA13" s="297">
        <f>HLOOKUP(AA$7,'Cronograma Fisico-Econ.'!$H$5:$BP$505,'Cronograma Fisico-Econ.'!$F484,FALSE)</f>
        <v>0</v>
      </c>
      <c r="AB13" s="297">
        <f>HLOOKUP(AB$7,'Cronograma Fisico-Econ.'!$H$5:$BP$505,'Cronograma Fisico-Econ.'!$F484,FALSE)</f>
        <v>0</v>
      </c>
      <c r="AC13" s="297">
        <f>HLOOKUP(AC$7,'Cronograma Fisico-Econ.'!$H$5:$BP$505,'Cronograma Fisico-Econ.'!$F484,FALSE)</f>
        <v>0</v>
      </c>
      <c r="AD13" s="297">
        <f>HLOOKUP(AD$7,'Cronograma Fisico-Econ.'!$H$5:$BP$505,'Cronograma Fisico-Econ.'!$F484,FALSE)</f>
        <v>0</v>
      </c>
      <c r="AE13" s="297">
        <f>HLOOKUP(AE$7,'Cronograma Fisico-Econ.'!$H$5:$BP$505,'Cronograma Fisico-Econ.'!$F484,FALSE)</f>
        <v>0</v>
      </c>
      <c r="AF13" s="297">
        <f>HLOOKUP(AF$7,'Cronograma Fisico-Econ.'!$H$5:$BP$505,'Cronograma Fisico-Econ.'!$F484,FALSE)</f>
        <v>0</v>
      </c>
      <c r="AG13" s="297">
        <f>HLOOKUP(AG$7,'Cronograma Fisico-Econ.'!$H$5:$BP$505,'Cronograma Fisico-Econ.'!$F484,FALSE)</f>
        <v>0</v>
      </c>
    </row>
    <row r="14" spans="1:33" ht="34.5" customHeight="1" thickTop="1" thickBot="1">
      <c r="A14" s="565">
        <v>5</v>
      </c>
      <c r="B14" s="561" t="str">
        <f>VLOOKUP(A14,'Cronograma Fisico-Econ.'!$B$8:$C$505,2,)</f>
        <v>SEGUROS (sem BDI)</v>
      </c>
      <c r="C14" s="297">
        <f>HLOOKUP(C$7,'Cronograma Fisico-Econ.'!$H$5:$BP$505,'Cronograma Fisico-Econ.'!$F497,FALSE)</f>
        <v>0</v>
      </c>
      <c r="D14" s="297">
        <f>HLOOKUP(D$7,'Cronograma Fisico-Econ.'!$H$5:$BP$505,'Cronograma Fisico-Econ.'!$F497,FALSE)</f>
        <v>0</v>
      </c>
      <c r="E14" s="297">
        <f>HLOOKUP(E$7,'Cronograma Fisico-Econ.'!$H$5:$BP$505,'Cronograma Fisico-Econ.'!$F497,FALSE)</f>
        <v>0</v>
      </c>
      <c r="F14" s="297">
        <f>HLOOKUP(F$7,'Cronograma Fisico-Econ.'!$H$5:$BP$505,'Cronograma Fisico-Econ.'!$F497,FALSE)</f>
        <v>0</v>
      </c>
      <c r="G14" s="297">
        <f>HLOOKUP(G$7,'Cronograma Fisico-Econ.'!$H$5:$BP$505,'Cronograma Fisico-Econ.'!$F497,FALSE)</f>
        <v>0</v>
      </c>
      <c r="H14" s="297">
        <f>HLOOKUP(H$7,'Cronograma Fisico-Econ.'!$H$5:$BP$505,'Cronograma Fisico-Econ.'!$F497,FALSE)</f>
        <v>0</v>
      </c>
      <c r="I14" s="297">
        <f>HLOOKUP(I$7,'Cronograma Fisico-Econ.'!$H$5:$BP$505,'Cronograma Fisico-Econ.'!$F497,FALSE)</f>
        <v>0</v>
      </c>
      <c r="J14" s="297">
        <f>HLOOKUP(J$7,'Cronograma Fisico-Econ.'!$H$5:$BP$505,'Cronograma Fisico-Econ.'!$F497,FALSE)</f>
        <v>0</v>
      </c>
      <c r="K14" s="297">
        <f>HLOOKUP(K$7,'Cronograma Fisico-Econ.'!$H$5:$BP$505,'Cronograma Fisico-Econ.'!$F497,FALSE)</f>
        <v>0</v>
      </c>
      <c r="L14" s="297">
        <f>HLOOKUP(L$7,'Cronograma Fisico-Econ.'!$H$5:$BP$505,'Cronograma Fisico-Econ.'!$F497,FALSE)</f>
        <v>0</v>
      </c>
      <c r="M14" s="297">
        <f>HLOOKUP(M$7,'Cronograma Fisico-Econ.'!$H$5:$BP$505,'Cronograma Fisico-Econ.'!$F497,FALSE)</f>
        <v>0</v>
      </c>
      <c r="N14" s="297">
        <f>HLOOKUP(N$7,'Cronograma Fisico-Econ.'!$H$5:$BP$505,'Cronograma Fisico-Econ.'!$F497,FALSE)</f>
        <v>0</v>
      </c>
      <c r="O14" s="297">
        <f>HLOOKUP(O$7,'Cronograma Fisico-Econ.'!$H$5:$BP$505,'Cronograma Fisico-Econ.'!$F497,FALSE)</f>
        <v>0</v>
      </c>
      <c r="P14" s="297">
        <f>HLOOKUP(P$7,'Cronograma Fisico-Econ.'!$H$5:$BP$505,'Cronograma Fisico-Econ.'!$F497,FALSE)</f>
        <v>0</v>
      </c>
      <c r="Q14" s="297">
        <f>HLOOKUP(Q$7,'Cronograma Fisico-Econ.'!$H$5:$BP$505,'Cronograma Fisico-Econ.'!$F497,FALSE)</f>
        <v>0</v>
      </c>
      <c r="R14" s="297">
        <f>HLOOKUP(R$7,'Cronograma Fisico-Econ.'!$H$5:$BP$505,'Cronograma Fisico-Econ.'!$F497,FALSE)</f>
        <v>0</v>
      </c>
      <c r="S14" s="297">
        <f>HLOOKUP(S$7,'Cronograma Fisico-Econ.'!$H$5:$BP$505,'Cronograma Fisico-Econ.'!$F497,FALSE)</f>
        <v>0</v>
      </c>
      <c r="T14" s="297">
        <f>HLOOKUP(T$7,'Cronograma Fisico-Econ.'!$H$5:$BP$505,'Cronograma Fisico-Econ.'!$F497,FALSE)</f>
        <v>0</v>
      </c>
      <c r="U14" s="297">
        <f>HLOOKUP(U$7,'Cronograma Fisico-Econ.'!$H$5:$BP$505,'Cronograma Fisico-Econ.'!$F497,FALSE)</f>
        <v>0</v>
      </c>
      <c r="V14" s="297">
        <f>HLOOKUP(V$7,'Cronograma Fisico-Econ.'!$H$5:$BP$505,'Cronograma Fisico-Econ.'!$F497,FALSE)</f>
        <v>0</v>
      </c>
      <c r="W14" s="297">
        <f>HLOOKUP(W$7,'Cronograma Fisico-Econ.'!$H$5:$BP$505,'Cronograma Fisico-Econ.'!$F497,FALSE)</f>
        <v>0</v>
      </c>
      <c r="X14" s="297">
        <f>HLOOKUP(X$7,'Cronograma Fisico-Econ.'!$H$5:$BP$505,'Cronograma Fisico-Econ.'!$F497,FALSE)</f>
        <v>0</v>
      </c>
      <c r="Y14" s="297">
        <f>HLOOKUP(Y$7,'Cronograma Fisico-Econ.'!$H$5:$BP$505,'Cronograma Fisico-Econ.'!$F497,FALSE)</f>
        <v>0</v>
      </c>
      <c r="Z14" s="297">
        <f>HLOOKUP(Z$7,'Cronograma Fisico-Econ.'!$H$5:$BP$505,'Cronograma Fisico-Econ.'!$F497,FALSE)</f>
        <v>0</v>
      </c>
      <c r="AA14" s="297">
        <f>HLOOKUP(AA$7,'Cronograma Fisico-Econ.'!$H$5:$BP$505,'Cronograma Fisico-Econ.'!$F497,FALSE)</f>
        <v>0</v>
      </c>
      <c r="AB14" s="297">
        <f>HLOOKUP(AB$7,'Cronograma Fisico-Econ.'!$H$5:$BP$505,'Cronograma Fisico-Econ.'!$F497,FALSE)</f>
        <v>0</v>
      </c>
      <c r="AC14" s="297">
        <f>HLOOKUP(AC$7,'Cronograma Fisico-Econ.'!$H$5:$BP$505,'Cronograma Fisico-Econ.'!$F497,FALSE)</f>
        <v>0</v>
      </c>
      <c r="AD14" s="297">
        <f>HLOOKUP(AD$7,'Cronograma Fisico-Econ.'!$H$5:$BP$505,'Cronograma Fisico-Econ.'!$F497,FALSE)</f>
        <v>0</v>
      </c>
      <c r="AE14" s="297">
        <f>HLOOKUP(AE$7,'Cronograma Fisico-Econ.'!$H$5:$BP$505,'Cronograma Fisico-Econ.'!$F497,FALSE)</f>
        <v>0</v>
      </c>
      <c r="AF14" s="297">
        <f>HLOOKUP(AF$7,'Cronograma Fisico-Econ.'!$H$5:$BP$505,'Cronograma Fisico-Econ.'!$F497,FALSE)</f>
        <v>0</v>
      </c>
      <c r="AG14" s="297">
        <f>HLOOKUP(AG$7,'Cronograma Fisico-Econ.'!$H$5:$BP$505,'Cronograma Fisico-Econ.'!$F497,FALSE)</f>
        <v>0</v>
      </c>
    </row>
    <row r="15" spans="1:33" ht="34.5" customHeight="1" thickTop="1" thickBot="1">
      <c r="A15" s="563">
        <v>6</v>
      </c>
      <c r="B15" s="561" t="str">
        <f>VLOOKUP(A15,'Cronograma Fisico-Econ.'!$B$8:$C$505,2,)</f>
        <v>LEGALIZAÇÃO (sem BDI)</v>
      </c>
      <c r="C15" s="297">
        <f>HLOOKUP(C$7,'Cronograma Fisico-Econ.'!$H$5:$BP$505,'Cronograma Fisico-Econ.'!F504,FALSE)</f>
        <v>0</v>
      </c>
      <c r="D15" s="297">
        <f>HLOOKUP(D$7,'Cronograma Fisico-Econ.'!$H$5:$BP$505,'Cronograma Fisico-Econ.'!$F504,FALSE)</f>
        <v>0</v>
      </c>
      <c r="E15" s="297">
        <f>HLOOKUP(E$7,'Cronograma Fisico-Econ.'!$H$5:$BP$505,'Cronograma Fisico-Econ.'!$F504,FALSE)</f>
        <v>0</v>
      </c>
      <c r="F15" s="297">
        <f>HLOOKUP(F$7,'Cronograma Fisico-Econ.'!$H$5:$BP$505,'Cronograma Fisico-Econ.'!$F504,FALSE)</f>
        <v>0</v>
      </c>
      <c r="G15" s="297">
        <f>HLOOKUP(G$7,'Cronograma Fisico-Econ.'!$H$5:$BP$505,'Cronograma Fisico-Econ.'!$F504,FALSE)</f>
        <v>0</v>
      </c>
      <c r="H15" s="297">
        <f>HLOOKUP(H$7,'Cronograma Fisico-Econ.'!$H$5:$BP$505,'Cronograma Fisico-Econ.'!$F504,FALSE)</f>
        <v>0</v>
      </c>
      <c r="I15" s="297">
        <f>HLOOKUP(I$7,'Cronograma Fisico-Econ.'!$H$5:$BP$505,'Cronograma Fisico-Econ.'!$F504,FALSE)</f>
        <v>0</v>
      </c>
      <c r="J15" s="297">
        <f>HLOOKUP(J$7,'Cronograma Fisico-Econ.'!$H$5:$BP$505,'Cronograma Fisico-Econ.'!$F504,FALSE)</f>
        <v>0</v>
      </c>
      <c r="K15" s="297">
        <f>HLOOKUP(K$7,'Cronograma Fisico-Econ.'!$H$5:$BP$505,'Cronograma Fisico-Econ.'!$F504,FALSE)</f>
        <v>0</v>
      </c>
      <c r="L15" s="297">
        <f>HLOOKUP(L$7,'Cronograma Fisico-Econ.'!$H$5:$BP$505,'Cronograma Fisico-Econ.'!$F504,FALSE)</f>
        <v>0</v>
      </c>
      <c r="M15" s="297">
        <f>HLOOKUP(M$7,'Cronograma Fisico-Econ.'!$H$5:$BP$505,'Cronograma Fisico-Econ.'!$F504,FALSE)</f>
        <v>0</v>
      </c>
      <c r="N15" s="297">
        <f>HLOOKUP(N$7,'Cronograma Fisico-Econ.'!$H$5:$BP$505,'Cronograma Fisico-Econ.'!$F504,FALSE)</f>
        <v>0</v>
      </c>
      <c r="O15" s="297">
        <f>HLOOKUP(O$7,'Cronograma Fisico-Econ.'!$H$5:$BP$505,'Cronograma Fisico-Econ.'!$F504,FALSE)</f>
        <v>0</v>
      </c>
      <c r="P15" s="297">
        <f>HLOOKUP(P$7,'Cronograma Fisico-Econ.'!$H$5:$BP$505,'Cronograma Fisico-Econ.'!$F504,FALSE)</f>
        <v>0</v>
      </c>
      <c r="Q15" s="297">
        <f>HLOOKUP(Q$7,'Cronograma Fisico-Econ.'!$H$5:$BP$505,'Cronograma Fisico-Econ.'!$F504,FALSE)</f>
        <v>0</v>
      </c>
      <c r="R15" s="297">
        <f>HLOOKUP(R$7,'Cronograma Fisico-Econ.'!$H$5:$BP$505,'Cronograma Fisico-Econ.'!$F504,FALSE)</f>
        <v>0</v>
      </c>
      <c r="S15" s="297">
        <f>HLOOKUP(S$7,'Cronograma Fisico-Econ.'!$H$5:$BP$505,'Cronograma Fisico-Econ.'!$F504,FALSE)</f>
        <v>0</v>
      </c>
      <c r="T15" s="297">
        <f>HLOOKUP(T$7,'Cronograma Fisico-Econ.'!$H$5:$BP$505,'Cronograma Fisico-Econ.'!$F504,FALSE)</f>
        <v>0</v>
      </c>
      <c r="U15" s="297">
        <f>HLOOKUP(U$7,'Cronograma Fisico-Econ.'!$H$5:$BP$505,'Cronograma Fisico-Econ.'!$F504,FALSE)</f>
        <v>0</v>
      </c>
      <c r="V15" s="297">
        <f>HLOOKUP(V$7,'Cronograma Fisico-Econ.'!$H$5:$BP$505,'Cronograma Fisico-Econ.'!$F504,FALSE)</f>
        <v>0</v>
      </c>
      <c r="W15" s="297">
        <f>HLOOKUP(W$7,'Cronograma Fisico-Econ.'!$H$5:$BP$505,'Cronograma Fisico-Econ.'!$F504,FALSE)</f>
        <v>0</v>
      </c>
      <c r="X15" s="297">
        <f>HLOOKUP(X$7,'Cronograma Fisico-Econ.'!$H$5:$BP$505,'Cronograma Fisico-Econ.'!$F504,FALSE)</f>
        <v>0</v>
      </c>
      <c r="Y15" s="297">
        <f>HLOOKUP(Y$7,'Cronograma Fisico-Econ.'!$H$5:$BP$505,'Cronograma Fisico-Econ.'!$F504,FALSE)</f>
        <v>0</v>
      </c>
      <c r="Z15" s="297">
        <f>HLOOKUP(Z$7,'Cronograma Fisico-Econ.'!$H$5:$BP$505,'Cronograma Fisico-Econ.'!$F504,FALSE)</f>
        <v>0</v>
      </c>
      <c r="AA15" s="297">
        <f>HLOOKUP(AA$7,'Cronograma Fisico-Econ.'!$H$5:$BP$505,'Cronograma Fisico-Econ.'!$F504,FALSE)</f>
        <v>0</v>
      </c>
      <c r="AB15" s="297">
        <f>HLOOKUP(AB$7,'Cronograma Fisico-Econ.'!$H$5:$BP$505,'Cronograma Fisico-Econ.'!$F504,FALSE)</f>
        <v>0</v>
      </c>
      <c r="AC15" s="297">
        <f>HLOOKUP(AC$7,'Cronograma Fisico-Econ.'!$H$5:$BP$505,'Cronograma Fisico-Econ.'!$F504,FALSE)</f>
        <v>0</v>
      </c>
      <c r="AD15" s="297">
        <f>HLOOKUP(AD$7,'Cronograma Fisico-Econ.'!$H$5:$BP$505,'Cronograma Fisico-Econ.'!$F504,FALSE)</f>
        <v>0</v>
      </c>
      <c r="AE15" s="297">
        <f>HLOOKUP(AE$7,'Cronograma Fisico-Econ.'!$H$5:$BP$505,'Cronograma Fisico-Econ.'!$F504,FALSE)</f>
        <v>0</v>
      </c>
      <c r="AF15" s="297">
        <f>HLOOKUP(AF$7,'Cronograma Fisico-Econ.'!$H$5:$BP$505,'Cronograma Fisico-Econ.'!$F504,FALSE)</f>
        <v>0</v>
      </c>
      <c r="AG15" s="297">
        <f>HLOOKUP(AG$7,'Cronograma Fisico-Econ.'!$H$5:$BP$505,'Cronograma Fisico-Econ.'!$F504,FALSE)</f>
        <v>0</v>
      </c>
    </row>
    <row r="16" spans="1:33" ht="8.25" customHeight="1" thickTop="1" thickBot="1">
      <c r="A16" s="184"/>
      <c r="B16" s="184"/>
      <c r="C16" s="355"/>
      <c r="D16" s="355"/>
      <c r="E16" s="355"/>
      <c r="F16" s="355"/>
      <c r="G16" s="355"/>
      <c r="H16" s="355"/>
      <c r="I16" s="355"/>
      <c r="J16" s="355"/>
      <c r="K16" s="355"/>
      <c r="L16" s="355"/>
      <c r="M16" s="355"/>
      <c r="N16" s="355"/>
      <c r="O16" s="355"/>
      <c r="P16" s="355"/>
      <c r="Q16" s="355"/>
      <c r="R16" s="355"/>
      <c r="S16" s="355"/>
      <c r="T16" s="355"/>
      <c r="U16" s="355"/>
      <c r="V16" s="355"/>
      <c r="W16" s="355"/>
      <c r="X16" s="355"/>
      <c r="Y16" s="355"/>
      <c r="Z16" s="355"/>
      <c r="AA16" s="355"/>
      <c r="AB16" s="355"/>
      <c r="AC16" s="355"/>
      <c r="AD16" s="355"/>
      <c r="AE16" s="355"/>
      <c r="AF16" s="355"/>
      <c r="AG16" s="355"/>
    </row>
    <row r="17" spans="2:33" ht="32.25" customHeight="1" thickTop="1" thickBot="1">
      <c r="B17" s="370" t="s">
        <v>994</v>
      </c>
      <c r="C17" s="562">
        <f>HLOOKUP(C$7,'Cronograma Fisico-Econ.'!$H$5:$BP$527,'Cronograma Fisico-Econ.'!$F$521,FALSE)</f>
        <v>0</v>
      </c>
      <c r="D17" s="562">
        <f>HLOOKUP(D$7,'Cronograma Fisico-Econ.'!$H$5:$BP$527,'Cronograma Fisico-Econ.'!$F$521,FALSE)</f>
        <v>0</v>
      </c>
      <c r="E17" s="562">
        <f>HLOOKUP(E$7,'Cronograma Fisico-Econ.'!$H$5:$BP$527,'Cronograma Fisico-Econ.'!$F$521,FALSE)</f>
        <v>0</v>
      </c>
      <c r="F17" s="562">
        <f>HLOOKUP(F$7,'Cronograma Fisico-Econ.'!$H$5:$BP$527,'Cronograma Fisico-Econ.'!$F$521,FALSE)</f>
        <v>0</v>
      </c>
      <c r="G17" s="562">
        <f>HLOOKUP(G$7,'Cronograma Fisico-Econ.'!$H$5:$BP$527,'Cronograma Fisico-Econ.'!$F$521,FALSE)</f>
        <v>0</v>
      </c>
      <c r="H17" s="562">
        <f>HLOOKUP(H$7,'Cronograma Fisico-Econ.'!$H$5:$BP$527,'Cronograma Fisico-Econ.'!$F$521,FALSE)</f>
        <v>0</v>
      </c>
      <c r="I17" s="562">
        <f>HLOOKUP(I$7,'Cronograma Fisico-Econ.'!$H$5:$BP$527,'Cronograma Fisico-Econ.'!$F$521,FALSE)</f>
        <v>0</v>
      </c>
      <c r="J17" s="562">
        <f>HLOOKUP(J$7,'Cronograma Fisico-Econ.'!$H$5:$BP$527,'Cronograma Fisico-Econ.'!$F$521,FALSE)</f>
        <v>0</v>
      </c>
      <c r="K17" s="562">
        <f>HLOOKUP(K$7,'Cronograma Fisico-Econ.'!$H$5:$BP$527,'Cronograma Fisico-Econ.'!$F$521,FALSE)</f>
        <v>0</v>
      </c>
      <c r="L17" s="562">
        <f>HLOOKUP(L$7,'Cronograma Fisico-Econ.'!$H$5:$BP$527,'Cronograma Fisico-Econ.'!$F$521,FALSE)</f>
        <v>0</v>
      </c>
      <c r="M17" s="562">
        <f>HLOOKUP(M$7,'Cronograma Fisico-Econ.'!$H$5:$BP$527,'Cronograma Fisico-Econ.'!$F$521,FALSE)</f>
        <v>0</v>
      </c>
      <c r="N17" s="562">
        <f>HLOOKUP(N$7,'Cronograma Fisico-Econ.'!$H$5:$BP$527,'Cronograma Fisico-Econ.'!$F$521,FALSE)</f>
        <v>0</v>
      </c>
      <c r="O17" s="562">
        <f>HLOOKUP(O$7,'Cronograma Fisico-Econ.'!$H$5:$BP$527,'Cronograma Fisico-Econ.'!$F$521,FALSE)</f>
        <v>0</v>
      </c>
      <c r="P17" s="562">
        <f>HLOOKUP(P$7,'Cronograma Fisico-Econ.'!$H$5:$BP$527,'Cronograma Fisico-Econ.'!$F$521,FALSE)</f>
        <v>0</v>
      </c>
      <c r="Q17" s="562">
        <f>HLOOKUP(Q$7,'Cronograma Fisico-Econ.'!$H$5:$BP$527,'Cronograma Fisico-Econ.'!$F$521,FALSE)</f>
        <v>0</v>
      </c>
      <c r="R17" s="562">
        <f>HLOOKUP(R$7,'Cronograma Fisico-Econ.'!$H$5:$BP$527,'Cronograma Fisico-Econ.'!$F$521,FALSE)</f>
        <v>0</v>
      </c>
      <c r="S17" s="562">
        <f>HLOOKUP(S$7,'Cronograma Fisico-Econ.'!$H$5:$BP$527,'Cronograma Fisico-Econ.'!$F$521,FALSE)</f>
        <v>0</v>
      </c>
      <c r="T17" s="562">
        <f>HLOOKUP(T$7,'Cronograma Fisico-Econ.'!$H$5:$BP$527,'Cronograma Fisico-Econ.'!$F$521,FALSE)</f>
        <v>0</v>
      </c>
      <c r="U17" s="562">
        <f>HLOOKUP(U$7,'Cronograma Fisico-Econ.'!$H$5:$BP$527,'Cronograma Fisico-Econ.'!$F$521,FALSE)</f>
        <v>0</v>
      </c>
      <c r="V17" s="562">
        <f>HLOOKUP(V$7,'Cronograma Fisico-Econ.'!$H$5:$BP$527,'Cronograma Fisico-Econ.'!$F$521,FALSE)</f>
        <v>0</v>
      </c>
      <c r="W17" s="562">
        <f>HLOOKUP(W$7,'Cronograma Fisico-Econ.'!$H$5:$BP$527,'Cronograma Fisico-Econ.'!$F$521,FALSE)</f>
        <v>0</v>
      </c>
      <c r="X17" s="562">
        <f>HLOOKUP(X$7,'Cronograma Fisico-Econ.'!$H$5:$BP$527,'Cronograma Fisico-Econ.'!$F$521,FALSE)</f>
        <v>0</v>
      </c>
      <c r="Y17" s="562">
        <f>HLOOKUP(Y$7,'Cronograma Fisico-Econ.'!$H$5:$BP$527,'Cronograma Fisico-Econ.'!$F$521,FALSE)</f>
        <v>0</v>
      </c>
      <c r="Z17" s="562">
        <f>HLOOKUP(Z$7,'Cronograma Fisico-Econ.'!$H$5:$BP$527,'Cronograma Fisico-Econ.'!$F$521,FALSE)</f>
        <v>0</v>
      </c>
      <c r="AA17" s="562">
        <f>HLOOKUP(AA$7,'Cronograma Fisico-Econ.'!$H$5:$BP$527,'Cronograma Fisico-Econ.'!$F$521,FALSE)</f>
        <v>0</v>
      </c>
      <c r="AB17" s="562">
        <f>HLOOKUP(AB$7,'Cronograma Fisico-Econ.'!$H$5:$BP$527,'Cronograma Fisico-Econ.'!$F$521,FALSE)</f>
        <v>0</v>
      </c>
      <c r="AC17" s="562">
        <f>HLOOKUP(AC$7,'Cronograma Fisico-Econ.'!$H$5:$BP$527,'Cronograma Fisico-Econ.'!$F$521,FALSE)</f>
        <v>0</v>
      </c>
      <c r="AD17" s="562">
        <f>HLOOKUP(AD$7,'Cronograma Fisico-Econ.'!$H$5:$BP$527,'Cronograma Fisico-Econ.'!$F$521,FALSE)</f>
        <v>0</v>
      </c>
      <c r="AE17" s="562">
        <f>HLOOKUP(AE$7,'Cronograma Fisico-Econ.'!$H$5:$BP$527,'Cronograma Fisico-Econ.'!$F$521,FALSE)</f>
        <v>0</v>
      </c>
      <c r="AF17" s="562">
        <f>HLOOKUP(AF$7,'Cronograma Fisico-Econ.'!$H$5:$BP$527,'Cronograma Fisico-Econ.'!$F$521,FALSE)</f>
        <v>0</v>
      </c>
      <c r="AG17" s="562">
        <f>HLOOKUP(AG$7,'Cronograma Fisico-Econ.'!$H$5:$BP$527,'Cronograma Fisico-Econ.'!$F$521,FALSE)</f>
        <v>0</v>
      </c>
    </row>
    <row r="18" spans="2:33" ht="32.25" customHeight="1">
      <c r="B18" s="371" t="s">
        <v>1000</v>
      </c>
      <c r="C18" s="562">
        <f>ROUND(HLOOKUP(C$7,'Cronograma Fisico-Econ.'!$H$5:$BP$527,'Cronograma Fisico-Econ.'!$F$524,FALSE),4)</f>
        <v>0</v>
      </c>
      <c r="D18" s="562">
        <f>ROUND(HLOOKUP(D$7,'Cronograma Fisico-Econ.'!$H$5:$BP$527,'Cronograma Fisico-Econ.'!$F$524,FALSE),4)</f>
        <v>0</v>
      </c>
      <c r="E18" s="562">
        <f>ROUND(HLOOKUP(E$7,'Cronograma Fisico-Econ.'!$H$5:$BP$527,'Cronograma Fisico-Econ.'!$F$524,FALSE),4)</f>
        <v>0</v>
      </c>
      <c r="F18" s="562">
        <f>ROUND(HLOOKUP(F$7,'Cronograma Fisico-Econ.'!$H$5:$BP$527,'Cronograma Fisico-Econ.'!$F$524,FALSE),4)</f>
        <v>0</v>
      </c>
      <c r="G18" s="562">
        <f>ROUND(HLOOKUP(G$7,'Cronograma Fisico-Econ.'!$H$5:$BP$527,'Cronograma Fisico-Econ.'!$F$524,FALSE),4)</f>
        <v>0</v>
      </c>
      <c r="H18" s="562">
        <f>ROUND(HLOOKUP(H$7,'Cronograma Fisico-Econ.'!$H$5:$BP$527,'Cronograma Fisico-Econ.'!$F$524,FALSE),4)</f>
        <v>0</v>
      </c>
      <c r="I18" s="562">
        <f>ROUND(HLOOKUP(I$7,'Cronograma Fisico-Econ.'!$H$5:$BP$527,'Cronograma Fisico-Econ.'!$F$524,FALSE),4)</f>
        <v>0</v>
      </c>
      <c r="J18" s="562">
        <f>ROUND(HLOOKUP(J$7,'Cronograma Fisico-Econ.'!$H$5:$BP$527,'Cronograma Fisico-Econ.'!$F$524,FALSE),4)</f>
        <v>0</v>
      </c>
      <c r="K18" s="562">
        <f>ROUND(HLOOKUP(K$7,'Cronograma Fisico-Econ.'!$H$5:$BP$527,'Cronograma Fisico-Econ.'!$F$524,FALSE),4)</f>
        <v>0</v>
      </c>
      <c r="L18" s="562">
        <f>ROUND(HLOOKUP(L$7,'Cronograma Fisico-Econ.'!$H$5:$BP$527,'Cronograma Fisico-Econ.'!$F$524,FALSE),4)</f>
        <v>0</v>
      </c>
      <c r="M18" s="562">
        <f>ROUND(HLOOKUP(M$7,'Cronograma Fisico-Econ.'!$H$5:$BP$527,'Cronograma Fisico-Econ.'!$F$524,FALSE),4)</f>
        <v>0</v>
      </c>
      <c r="N18" s="562">
        <f>ROUND(HLOOKUP(N$7,'Cronograma Fisico-Econ.'!$H$5:$BP$527,'Cronograma Fisico-Econ.'!$F$524,FALSE),4)</f>
        <v>0</v>
      </c>
      <c r="O18" s="562">
        <f>ROUND(HLOOKUP(O$7,'Cronograma Fisico-Econ.'!$H$5:$BP$527,'Cronograma Fisico-Econ.'!$F$524,FALSE),4)</f>
        <v>0</v>
      </c>
      <c r="P18" s="562">
        <f>ROUND(HLOOKUP(P$7,'Cronograma Fisico-Econ.'!$H$5:$BP$527,'Cronograma Fisico-Econ.'!$F$524,FALSE),4)</f>
        <v>0</v>
      </c>
      <c r="Q18" s="562">
        <f>ROUND(HLOOKUP(Q$7,'Cronograma Fisico-Econ.'!$H$5:$BP$527,'Cronograma Fisico-Econ.'!$F$524,FALSE),4)</f>
        <v>0</v>
      </c>
      <c r="R18" s="562">
        <f>ROUND(HLOOKUP(R$7,'Cronograma Fisico-Econ.'!$H$5:$BP$527,'Cronograma Fisico-Econ.'!$F$524,FALSE),4)</f>
        <v>0</v>
      </c>
      <c r="S18" s="562">
        <f>ROUND(HLOOKUP(S$7,'Cronograma Fisico-Econ.'!$H$5:$BP$527,'Cronograma Fisico-Econ.'!$F$524,FALSE),4)</f>
        <v>0</v>
      </c>
      <c r="T18" s="562">
        <f>ROUND(HLOOKUP(T$7,'Cronograma Fisico-Econ.'!$H$5:$BP$527,'Cronograma Fisico-Econ.'!$F$524,FALSE),4)</f>
        <v>0</v>
      </c>
      <c r="U18" s="562">
        <f>ROUND(HLOOKUP(U$7,'Cronograma Fisico-Econ.'!$H$5:$BP$527,'Cronograma Fisico-Econ.'!$F$524,FALSE),4)</f>
        <v>0</v>
      </c>
      <c r="V18" s="562">
        <f>ROUND(HLOOKUP(V$7,'Cronograma Fisico-Econ.'!$H$5:$BP$527,'Cronograma Fisico-Econ.'!$F$524,FALSE),4)</f>
        <v>0</v>
      </c>
      <c r="W18" s="562">
        <f>ROUND(HLOOKUP(W$7,'Cronograma Fisico-Econ.'!$H$5:$BP$527,'Cronograma Fisico-Econ.'!$F$524,FALSE),4)</f>
        <v>0</v>
      </c>
      <c r="X18" s="562">
        <f>ROUND(HLOOKUP(X$7,'Cronograma Fisico-Econ.'!$H$5:$BP$527,'Cronograma Fisico-Econ.'!$F$524,FALSE),4)</f>
        <v>0</v>
      </c>
      <c r="Y18" s="562">
        <f>ROUND(HLOOKUP(Y$7,'Cronograma Fisico-Econ.'!$H$5:$BP$527,'Cronograma Fisico-Econ.'!$F$524,FALSE),4)</f>
        <v>0</v>
      </c>
      <c r="Z18" s="562">
        <f>ROUND(HLOOKUP(Z$7,'Cronograma Fisico-Econ.'!$H$5:$BP$527,'Cronograma Fisico-Econ.'!$F$524,FALSE),4)</f>
        <v>0</v>
      </c>
      <c r="AA18" s="562">
        <f>ROUND(HLOOKUP(AA$7,'Cronograma Fisico-Econ.'!$H$5:$BP$527,'Cronograma Fisico-Econ.'!$F$524,FALSE),4)</f>
        <v>0</v>
      </c>
      <c r="AB18" s="562">
        <f>ROUND(HLOOKUP(AB$7,'Cronograma Fisico-Econ.'!$H$5:$BP$527,'Cronograma Fisico-Econ.'!$F$524,FALSE),4)</f>
        <v>0</v>
      </c>
      <c r="AC18" s="562">
        <f>ROUND(HLOOKUP(AC$7,'Cronograma Fisico-Econ.'!$H$5:$BP$527,'Cronograma Fisico-Econ.'!$F$524,FALSE),4)</f>
        <v>0</v>
      </c>
      <c r="AD18" s="562">
        <f>ROUND(HLOOKUP(AD$7,'Cronograma Fisico-Econ.'!$H$5:$BP$527,'Cronograma Fisico-Econ.'!$F$524,FALSE),4)</f>
        <v>0</v>
      </c>
      <c r="AE18" s="562">
        <f>ROUND(HLOOKUP(AE$7,'Cronograma Fisico-Econ.'!$H$5:$BP$527,'Cronograma Fisico-Econ.'!$F$524,FALSE),4)</f>
        <v>0</v>
      </c>
      <c r="AF18" s="562">
        <f>ROUND(HLOOKUP(AF$7,'Cronograma Fisico-Econ.'!$H$5:$BP$527,'Cronograma Fisico-Econ.'!$F$524,FALSE),4)</f>
        <v>0</v>
      </c>
      <c r="AG18" s="562">
        <f>ROUND(HLOOKUP(AG$7,'Cronograma Fisico-Econ.'!$H$5:$BP$527,'Cronograma Fisico-Econ.'!$F$524,FALSE),4)</f>
        <v>0</v>
      </c>
    </row>
    <row r="19" spans="2:33" ht="32.25" customHeight="1">
      <c r="B19" s="379" t="s">
        <v>1001</v>
      </c>
      <c r="C19" s="562">
        <f>IF(C18="","",C18)</f>
        <v>0</v>
      </c>
      <c r="D19" s="562">
        <f>IF(D18="","",D18+C19)</f>
        <v>0</v>
      </c>
      <c r="E19" s="562">
        <f t="shared" ref="E19" si="0">IF(E18="","",E18+D19)</f>
        <v>0</v>
      </c>
      <c r="F19" s="562">
        <f t="shared" ref="F19" si="1">IF(F18="","",F18+E19)</f>
        <v>0</v>
      </c>
      <c r="G19" s="562">
        <f t="shared" ref="G19" si="2">IF(G18="","",G18+F19)</f>
        <v>0</v>
      </c>
      <c r="H19" s="562">
        <f t="shared" ref="H19" si="3">IF(H18="","",H18+G19)</f>
        <v>0</v>
      </c>
      <c r="I19" s="562">
        <f t="shared" ref="I19" si="4">IF(I18="","",I18+H19)</f>
        <v>0</v>
      </c>
      <c r="J19" s="562">
        <f t="shared" ref="J19" si="5">IF(J18="","",J18+I19)</f>
        <v>0</v>
      </c>
      <c r="K19" s="562">
        <f t="shared" ref="K19" si="6">IF(K18="","",K18+J19)</f>
        <v>0</v>
      </c>
      <c r="L19" s="562">
        <f t="shared" ref="L19" si="7">IF(L18="","",L18+K19)</f>
        <v>0</v>
      </c>
      <c r="M19" s="562">
        <f t="shared" ref="M19" si="8">IF(M18="","",M18+L19)</f>
        <v>0</v>
      </c>
      <c r="N19" s="562">
        <f t="shared" ref="N19" si="9">IF(N18="","",N18+M19)</f>
        <v>0</v>
      </c>
      <c r="O19" s="562">
        <f t="shared" ref="O19" si="10">IF(O18="","",O18+N19)</f>
        <v>0</v>
      </c>
      <c r="P19" s="562">
        <f t="shared" ref="P19" si="11">IF(P18="","",P18+O19)</f>
        <v>0</v>
      </c>
      <c r="Q19" s="562">
        <f t="shared" ref="Q19" si="12">IF(Q18="","",Q18+P19)</f>
        <v>0</v>
      </c>
      <c r="R19" s="562">
        <f t="shared" ref="R19" si="13">IF(R18="","",R18+Q19)</f>
        <v>0</v>
      </c>
      <c r="S19" s="562">
        <f t="shared" ref="S19" si="14">IF(S18="","",S18+R19)</f>
        <v>0</v>
      </c>
      <c r="T19" s="562">
        <f t="shared" ref="T19" si="15">IF(T18="","",T18+S19)</f>
        <v>0</v>
      </c>
      <c r="U19" s="562">
        <f t="shared" ref="U19" si="16">IF(U18="","",U18+T19)</f>
        <v>0</v>
      </c>
      <c r="V19" s="562">
        <f t="shared" ref="V19" si="17">IF(V18="","",V18+U19)</f>
        <v>0</v>
      </c>
      <c r="W19" s="562">
        <f t="shared" ref="W19" si="18">IF(W18="","",W18+V19)</f>
        <v>0</v>
      </c>
      <c r="X19" s="562">
        <f t="shared" ref="X19" si="19">IF(X18="","",X18+W19)</f>
        <v>0</v>
      </c>
      <c r="Y19" s="562">
        <f t="shared" ref="Y19" si="20">IF(Y18="","",Y18+X19)</f>
        <v>0</v>
      </c>
      <c r="Z19" s="562">
        <f t="shared" ref="Z19" si="21">IF(Z18="","",Z18+Y19)</f>
        <v>0</v>
      </c>
      <c r="AA19" s="562">
        <f t="shared" ref="AA19" si="22">IF(AA18="","",AA18+Z19)</f>
        <v>0</v>
      </c>
      <c r="AB19" s="562">
        <f t="shared" ref="AB19" si="23">IF(AB18="","",AB18+AA19)</f>
        <v>0</v>
      </c>
      <c r="AC19" s="562">
        <f t="shared" ref="AC19" si="24">IF(AC18="","",AC18+AB19)</f>
        <v>0</v>
      </c>
      <c r="AD19" s="562">
        <f t="shared" ref="AD19" si="25">IF(AD18="","",AD18+AC19)</f>
        <v>0</v>
      </c>
      <c r="AE19" s="562">
        <f t="shared" ref="AE19" si="26">IF(AE18="","",AE18+AD19)</f>
        <v>0</v>
      </c>
      <c r="AF19" s="562">
        <f t="shared" ref="AF19" si="27">IF(AF18="","",AF18+AE19)</f>
        <v>0</v>
      </c>
      <c r="AG19" s="562">
        <f t="shared" ref="AG19" si="28">IF(AG18="","",AG18+AF19)</f>
        <v>0</v>
      </c>
    </row>
    <row r="20" spans="2:33">
      <c r="C20" s="141"/>
      <c r="D20" s="142"/>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row>
    <row r="22" spans="2:33" ht="32.25" customHeight="1">
      <c r="B22" s="371" t="s">
        <v>1002</v>
      </c>
      <c r="C22" s="562"/>
      <c r="D22" s="562"/>
      <c r="E22" s="562"/>
      <c r="F22" s="562"/>
      <c r="G22" s="562"/>
      <c r="H22" s="562"/>
      <c r="I22" s="562"/>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row>
    <row r="23" spans="2:33" ht="32.25" customHeight="1">
      <c r="B23" s="379" t="s">
        <v>1001</v>
      </c>
      <c r="C23" s="562">
        <f>IF(C22=0,0,C22)</f>
        <v>0</v>
      </c>
      <c r="D23" s="562">
        <f>IF(D22=0,0,D22+C23)</f>
        <v>0</v>
      </c>
      <c r="E23" s="562">
        <f t="shared" ref="E23:AG23" si="29">IF(E22=0,0,E22+D23)</f>
        <v>0</v>
      </c>
      <c r="F23" s="562">
        <f t="shared" si="29"/>
        <v>0</v>
      </c>
      <c r="G23" s="562">
        <f t="shared" si="29"/>
        <v>0</v>
      </c>
      <c r="H23" s="562">
        <f t="shared" si="29"/>
        <v>0</v>
      </c>
      <c r="I23" s="562">
        <f t="shared" si="29"/>
        <v>0</v>
      </c>
      <c r="J23" s="562">
        <f t="shared" si="29"/>
        <v>0</v>
      </c>
      <c r="K23" s="562">
        <f t="shared" si="29"/>
        <v>0</v>
      </c>
      <c r="L23" s="562">
        <f t="shared" si="29"/>
        <v>0</v>
      </c>
      <c r="M23" s="562">
        <f t="shared" si="29"/>
        <v>0</v>
      </c>
      <c r="N23" s="562">
        <f t="shared" si="29"/>
        <v>0</v>
      </c>
      <c r="O23" s="562">
        <f t="shared" si="29"/>
        <v>0</v>
      </c>
      <c r="P23" s="562">
        <f t="shared" si="29"/>
        <v>0</v>
      </c>
      <c r="Q23" s="562">
        <f t="shared" si="29"/>
        <v>0</v>
      </c>
      <c r="R23" s="562">
        <f t="shared" si="29"/>
        <v>0</v>
      </c>
      <c r="S23" s="562">
        <f t="shared" si="29"/>
        <v>0</v>
      </c>
      <c r="T23" s="562">
        <f t="shared" si="29"/>
        <v>0</v>
      </c>
      <c r="U23" s="562">
        <f t="shared" si="29"/>
        <v>0</v>
      </c>
      <c r="V23" s="562">
        <f t="shared" si="29"/>
        <v>0</v>
      </c>
      <c r="W23" s="562">
        <f t="shared" si="29"/>
        <v>0</v>
      </c>
      <c r="X23" s="562">
        <f t="shared" si="29"/>
        <v>0</v>
      </c>
      <c r="Y23" s="562">
        <f t="shared" si="29"/>
        <v>0</v>
      </c>
      <c r="Z23" s="562">
        <f t="shared" si="29"/>
        <v>0</v>
      </c>
      <c r="AA23" s="562">
        <f t="shared" si="29"/>
        <v>0</v>
      </c>
      <c r="AB23" s="562">
        <f t="shared" si="29"/>
        <v>0</v>
      </c>
      <c r="AC23" s="562">
        <f t="shared" si="29"/>
        <v>0</v>
      </c>
      <c r="AD23" s="562">
        <f t="shared" si="29"/>
        <v>0</v>
      </c>
      <c r="AE23" s="562">
        <f t="shared" si="29"/>
        <v>0</v>
      </c>
      <c r="AF23" s="562">
        <f t="shared" si="29"/>
        <v>0</v>
      </c>
      <c r="AG23" s="562">
        <f t="shared" si="29"/>
        <v>0</v>
      </c>
    </row>
    <row r="24" spans="2:33">
      <c r="C24" s="470" t="s">
        <v>1003</v>
      </c>
      <c r="D24" s="142"/>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row>
    <row r="25" spans="2:33" ht="15">
      <c r="C25" s="358"/>
      <c r="D25" s="433"/>
      <c r="E25" s="46"/>
      <c r="F25" s="46"/>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row>
    <row r="26" spans="2:33" ht="15">
      <c r="C26" s="580"/>
      <c r="D26" s="580"/>
      <c r="E26" s="580"/>
      <c r="F26" s="580"/>
      <c r="G26" s="580"/>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row>
    <row r="27" spans="2:33" ht="15">
      <c r="C27" s="580"/>
      <c r="D27" s="580"/>
      <c r="E27" s="580"/>
      <c r="F27" s="580"/>
      <c r="G27" s="580"/>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row>
    <row r="28" spans="2:33">
      <c r="C28" s="580"/>
      <c r="D28" s="580"/>
      <c r="E28" s="580"/>
      <c r="F28" s="580"/>
      <c r="G28" s="580"/>
    </row>
    <row r="29" spans="2:33">
      <c r="C29" s="581"/>
      <c r="D29" s="581"/>
      <c r="E29" s="581"/>
      <c r="F29" s="581"/>
      <c r="G29" s="581"/>
    </row>
    <row r="30" spans="2:33" ht="15">
      <c r="C30" s="361" t="s">
        <v>1004</v>
      </c>
      <c r="D30" s="46"/>
      <c r="E30" s="46"/>
      <c r="F30" s="46"/>
    </row>
    <row r="31" spans="2:33" ht="4.5" customHeight="1">
      <c r="C31" s="46"/>
      <c r="D31" s="362"/>
      <c r="E31" s="362"/>
      <c r="F31" s="362"/>
    </row>
    <row r="32" spans="2:33" ht="15">
      <c r="C32" s="103" t="s">
        <v>98</v>
      </c>
      <c r="D32" s="578"/>
      <c r="E32" s="578"/>
      <c r="F32" s="578"/>
      <c r="G32" s="578"/>
    </row>
    <row r="33" spans="3:7" ht="15">
      <c r="C33" s="103" t="s">
        <v>174</v>
      </c>
      <c r="D33" s="500"/>
      <c r="E33" s="500"/>
      <c r="F33" s="500"/>
      <c r="G33" s="500"/>
    </row>
    <row r="34" spans="3:7" ht="15">
      <c r="C34" s="103" t="s">
        <v>99</v>
      </c>
      <c r="D34" s="578"/>
      <c r="E34" s="578"/>
      <c r="F34" s="578"/>
      <c r="G34" s="578"/>
    </row>
    <row r="35" spans="3:7" ht="4.5" customHeight="1">
      <c r="C35" s="46"/>
      <c r="D35" s="362"/>
      <c r="E35" s="362"/>
      <c r="F35" s="362"/>
    </row>
    <row r="36" spans="3:7" ht="15">
      <c r="C36" s="103" t="s">
        <v>100</v>
      </c>
      <c r="D36" s="578"/>
      <c r="E36" s="578"/>
      <c r="F36" s="578"/>
      <c r="G36" s="578"/>
    </row>
    <row r="37" spans="3:7" ht="15">
      <c r="C37" s="103" t="s">
        <v>101</v>
      </c>
      <c r="D37" s="579"/>
      <c r="E37" s="579"/>
      <c r="F37" s="579"/>
      <c r="G37" s="579"/>
    </row>
    <row r="51" spans="2:2" ht="15.75" hidden="1" outlineLevel="1">
      <c r="B51" s="324" t="s">
        <v>1005</v>
      </c>
    </row>
    <row r="52" spans="2:2" ht="15.75" hidden="1" outlineLevel="1">
      <c r="B52" s="323" t="s">
        <v>202</v>
      </c>
    </row>
    <row r="53" spans="2:2" ht="15.75" hidden="1" outlineLevel="1">
      <c r="B53" s="323" t="s">
        <v>1006</v>
      </c>
    </row>
    <row r="54" spans="2:2" ht="15.75" hidden="1" outlineLevel="1">
      <c r="B54" s="323" t="s">
        <v>1007</v>
      </c>
    </row>
    <row r="55" spans="2:2" ht="15.75" hidden="1" outlineLevel="1">
      <c r="B55" s="323" t="s">
        <v>1008</v>
      </c>
    </row>
    <row r="56" spans="2:2" ht="15.75" hidden="1" outlineLevel="1">
      <c r="B56" s="323" t="s">
        <v>1009</v>
      </c>
    </row>
    <row r="57" spans="2:2" ht="15.75" hidden="1" outlineLevel="1">
      <c r="B57" s="323" t="s">
        <v>1010</v>
      </c>
    </row>
    <row r="58" spans="2:2" collapsed="1"/>
  </sheetData>
  <sheetProtection algorithmName="SHA-512" hashValue="oZYWWe5hbZsKJH4XXBFY9NnUI4NRIG5sUWN5K+EgtWFa2WjuufNCnyrDV9deVxb52IaiOoG0hz8IM/48ncdOTQ==" saltValue="oBLWPKXkicIPaLvvMnKoow==" spinCount="100000" sheet="1" objects="1" scenarios="1" formatColumns="0" formatRows="0" sort="0" autoFilter="0"/>
  <protectedRanges>
    <protectedRange sqref="C22:AG22" name="Range1"/>
    <protectedRange sqref="D32:G37" name="Range2"/>
  </protectedRanges>
  <mergeCells count="11">
    <mergeCell ref="C2:D2"/>
    <mergeCell ref="C3:D3"/>
    <mergeCell ref="D32:G32"/>
    <mergeCell ref="D37:G37"/>
    <mergeCell ref="D34:G34"/>
    <mergeCell ref="D36:G36"/>
    <mergeCell ref="C26:G29"/>
    <mergeCell ref="C4:D4"/>
    <mergeCell ref="E2:N2"/>
    <mergeCell ref="E3:N3"/>
    <mergeCell ref="E4:N4"/>
  </mergeCells>
  <phoneticPr fontId="25" type="noConversion"/>
  <conditionalFormatting sqref="C9:AG15">
    <cfRule type="cellIs" dxfId="15" priority="28" operator="equal">
      <formula>0</formula>
    </cfRule>
    <cfRule type="cellIs" dxfId="14" priority="29" operator="greaterThan">
      <formula>0</formula>
    </cfRule>
    <cfRule type="cellIs" dxfId="13" priority="84" operator="greaterThan">
      <formula>0</formula>
    </cfRule>
  </conditionalFormatting>
  <conditionalFormatting sqref="C17:AG18">
    <cfRule type="cellIs" dxfId="12" priority="13" operator="equal">
      <formula>0</formula>
    </cfRule>
    <cfRule type="cellIs" dxfId="11" priority="14" operator="greaterThan">
      <formula>0</formula>
    </cfRule>
    <cfRule type="cellIs" dxfId="10" priority="15" operator="greaterThan">
      <formula>0</formula>
    </cfRule>
  </conditionalFormatting>
  <conditionalFormatting sqref="E9">
    <cfRule type="cellIs" dxfId="9" priority="72" operator="greaterThan">
      <formula>0</formula>
    </cfRule>
  </conditionalFormatting>
  <conditionalFormatting sqref="C22:AG22">
    <cfRule type="cellIs" dxfId="8" priority="10" operator="equal">
      <formula>0</formula>
    </cfRule>
    <cfRule type="cellIs" dxfId="7" priority="11" operator="greaterThan">
      <formula>0</formula>
    </cfRule>
    <cfRule type="cellIs" dxfId="6" priority="12" operator="greaterThan">
      <formula>0</formula>
    </cfRule>
  </conditionalFormatting>
  <conditionalFormatting sqref="C19:AG19">
    <cfRule type="cellIs" dxfId="5" priority="7" operator="equal">
      <formula>0</formula>
    </cfRule>
    <cfRule type="cellIs" dxfId="4" priority="8" operator="greaterThan">
      <formula>0</formula>
    </cfRule>
    <cfRule type="cellIs" dxfId="3" priority="9" operator="greaterThan">
      <formula>0</formula>
    </cfRule>
  </conditionalFormatting>
  <conditionalFormatting sqref="C23:AG23">
    <cfRule type="cellIs" dxfId="2" priority="1" operator="equal">
      <formula>0</formula>
    </cfRule>
    <cfRule type="cellIs" dxfId="1" priority="2" operator="greaterThan">
      <formula>0</formula>
    </cfRule>
    <cfRule type="cellIs" dxfId="0" priority="3" operator="greaterThan">
      <formula>0</formula>
    </cfRule>
  </conditionalFormatting>
  <printOptions horizontalCentered="1"/>
  <pageMargins left="0.39370078740157483" right="0.39370078740157483" top="0.39370078740157483" bottom="0.39370078740157483" header="0.51181102362204722" footer="0.51181102362204722"/>
  <pageSetup paperSize="9" scale="40"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184"/>
  <sheetViews>
    <sheetView showGridLines="0" zoomScale="80" zoomScaleNormal="80" workbookViewId="0">
      <selection activeCell="E8" sqref="E8"/>
    </sheetView>
  </sheetViews>
  <sheetFormatPr defaultColWidth="12.83203125" defaultRowHeight="20.100000000000001" customHeight="1"/>
  <cols>
    <col min="1" max="1" width="6.5" style="102" bestFit="1" customWidth="1"/>
    <col min="2" max="2" width="26.83203125" style="102" customWidth="1"/>
    <col min="3" max="3" width="13.83203125" style="102" bestFit="1" customWidth="1"/>
    <col min="4" max="4" width="13.33203125" style="102" bestFit="1" customWidth="1"/>
    <col min="5" max="5" width="15.83203125" style="102" bestFit="1" customWidth="1"/>
    <col min="6" max="6" width="14.33203125" style="102" bestFit="1" customWidth="1"/>
    <col min="7" max="7" width="14.1640625" style="102" bestFit="1" customWidth="1"/>
    <col min="8" max="8" width="15.1640625" style="102" bestFit="1" customWidth="1"/>
    <col min="9" max="16" width="18.83203125" style="102" customWidth="1"/>
    <col min="17" max="17" width="4.83203125" style="102" customWidth="1"/>
    <col min="18" max="18" width="17" style="102" customWidth="1"/>
    <col min="19" max="19" width="14.1640625" style="102" bestFit="1" customWidth="1"/>
    <col min="20" max="23" width="15.83203125" style="102" customWidth="1"/>
    <col min="24" max="24" width="12.83203125" style="102"/>
    <col min="25" max="25" width="15.6640625" style="102" bestFit="1" customWidth="1"/>
    <col min="26" max="26" width="13" style="102" bestFit="1" customWidth="1"/>
    <col min="27" max="27" width="14" style="102" bestFit="1" customWidth="1"/>
    <col min="28" max="28" width="13" style="102" bestFit="1" customWidth="1"/>
    <col min="29" max="16384" width="12.83203125" style="102"/>
  </cols>
  <sheetData>
    <row r="1" spans="1:29" ht="20.100000000000001" customHeight="1">
      <c r="D1" s="675" t="s">
        <v>1011</v>
      </c>
      <c r="E1" s="675"/>
      <c r="F1" s="675"/>
      <c r="G1" s="675"/>
    </row>
    <row r="2" spans="1:29" ht="20.100000000000001" customHeight="1">
      <c r="D2" s="675"/>
      <c r="E2" s="675"/>
      <c r="F2" s="675"/>
      <c r="G2" s="675"/>
    </row>
    <row r="4" spans="1:29" ht="20.100000000000001" customHeight="1" thickBot="1">
      <c r="R4" s="113" t="s">
        <v>1012</v>
      </c>
    </row>
    <row r="5" spans="1:29" ht="20.100000000000001" customHeight="1" thickBot="1">
      <c r="A5" s="116" t="s">
        <v>1013</v>
      </c>
      <c r="R5" s="113"/>
      <c r="S5" s="104" t="s">
        <v>1014</v>
      </c>
      <c r="T5" s="104" t="s">
        <v>1015</v>
      </c>
      <c r="U5" s="104" t="s">
        <v>1016</v>
      </c>
      <c r="V5" s="102" t="s">
        <v>1017</v>
      </c>
    </row>
    <row r="6" spans="1:29" s="101" customFormat="1" ht="20.100000000000001" customHeight="1" thickBot="1">
      <c r="A6" s="667" t="s">
        <v>998</v>
      </c>
      <c r="B6" s="667" t="s">
        <v>1018</v>
      </c>
      <c r="C6" s="667" t="s">
        <v>1019</v>
      </c>
      <c r="D6" s="667" t="s">
        <v>1020</v>
      </c>
      <c r="E6" s="667" t="s">
        <v>1021</v>
      </c>
      <c r="F6" s="667" t="s">
        <v>1022</v>
      </c>
      <c r="G6" s="667" t="s">
        <v>1023</v>
      </c>
      <c r="H6" s="667" t="s">
        <v>1024</v>
      </c>
      <c r="I6" s="667" t="s">
        <v>456</v>
      </c>
      <c r="J6" s="667" t="s">
        <v>1025</v>
      </c>
      <c r="K6" s="667" t="s">
        <v>1026</v>
      </c>
      <c r="L6" s="667" t="s">
        <v>1027</v>
      </c>
      <c r="M6" s="667" t="s">
        <v>462</v>
      </c>
      <c r="N6" s="667" t="s">
        <v>1028</v>
      </c>
      <c r="O6" s="667" t="s">
        <v>1029</v>
      </c>
      <c r="P6" s="667" t="s">
        <v>1030</v>
      </c>
      <c r="R6" s="145" t="s">
        <v>1031</v>
      </c>
      <c r="S6" s="149">
        <v>0.82</v>
      </c>
      <c r="T6" s="149">
        <v>2.1</v>
      </c>
      <c r="U6" s="150">
        <f>S6*T6</f>
        <v>1.722</v>
      </c>
      <c r="V6" s="151">
        <f>180+1+1</f>
        <v>182</v>
      </c>
      <c r="Y6" s="102"/>
    </row>
    <row r="7" spans="1:29" s="101" customFormat="1" ht="20.100000000000001" customHeight="1" thickBot="1">
      <c r="A7" s="668"/>
      <c r="B7" s="668"/>
      <c r="C7" s="668"/>
      <c r="D7" s="668"/>
      <c r="E7" s="668"/>
      <c r="F7" s="668"/>
      <c r="G7" s="668"/>
      <c r="H7" s="668"/>
      <c r="I7" s="668"/>
      <c r="J7" s="668"/>
      <c r="K7" s="668"/>
      <c r="L7" s="668"/>
      <c r="M7" s="668"/>
      <c r="N7" s="668"/>
      <c r="O7" s="668"/>
      <c r="P7" s="668"/>
      <c r="R7" s="146" t="s">
        <v>1032</v>
      </c>
      <c r="S7" s="152">
        <v>0.72</v>
      </c>
      <c r="T7" s="152">
        <v>2.1</v>
      </c>
      <c r="U7" s="153">
        <f>S7*T7</f>
        <v>1.512</v>
      </c>
      <c r="V7" s="154">
        <f>180*3+1+1+1+1+1+1</f>
        <v>546</v>
      </c>
    </row>
    <row r="8" spans="1:29" ht="20.100000000000001" customHeight="1" thickBot="1">
      <c r="A8" s="189">
        <v>1</v>
      </c>
      <c r="B8" s="190" t="s">
        <v>1033</v>
      </c>
      <c r="C8" s="191">
        <f>7.18+2.98+1.65+1.09+1.34+1.09+2.49+1.99+1.69+1</f>
        <v>22.5</v>
      </c>
      <c r="D8" s="192">
        <v>2.6</v>
      </c>
      <c r="E8" s="193">
        <f>1.69*1+5.48*2.98+1.09*1.34</f>
        <v>19.481000000000002</v>
      </c>
      <c r="F8" s="194">
        <f t="shared" ref="F8:F13" si="0">C8*D8</f>
        <v>58.5</v>
      </c>
      <c r="G8" s="194">
        <f>U9+U7+U8+U7+U6+U7</f>
        <v>9.9600000000000009</v>
      </c>
      <c r="H8" s="194">
        <f t="shared" ref="H8:H13" si="1">F8-G8</f>
        <v>48.54</v>
      </c>
      <c r="I8" s="194">
        <f t="shared" ref="I8:I13" si="2">H8+J8</f>
        <v>68.021000000000001</v>
      </c>
      <c r="J8" s="193">
        <f>E8</f>
        <v>19.481000000000002</v>
      </c>
      <c r="K8" s="193"/>
      <c r="L8" s="193">
        <f>H8</f>
        <v>48.54</v>
      </c>
      <c r="M8" s="193"/>
      <c r="N8" s="193"/>
      <c r="O8" s="193"/>
      <c r="P8" s="192"/>
      <c r="R8" s="145" t="s">
        <v>1034</v>
      </c>
      <c r="S8" s="149">
        <v>0.62</v>
      </c>
      <c r="T8" s="149">
        <v>2.1</v>
      </c>
      <c r="U8" s="150">
        <f>S8*T8</f>
        <v>1.302</v>
      </c>
      <c r="V8" s="151">
        <f>180+1*15*2+2+2+1</f>
        <v>215</v>
      </c>
      <c r="AC8" s="101"/>
    </row>
    <row r="9" spans="1:29" ht="20.100000000000001" customHeight="1" thickBot="1">
      <c r="A9" s="195">
        <v>2</v>
      </c>
      <c r="B9" s="196" t="s">
        <v>1035</v>
      </c>
      <c r="C9" s="197">
        <f>1.58*2+3.6*2</f>
        <v>10.36</v>
      </c>
      <c r="D9" s="198">
        <v>2.6</v>
      </c>
      <c r="E9" s="199">
        <f>1.58*3.6</f>
        <v>5.6880000000000006</v>
      </c>
      <c r="F9" s="200">
        <f t="shared" si="0"/>
        <v>26.936</v>
      </c>
      <c r="G9" s="200">
        <f>U7+0.9*D9</f>
        <v>3.8520000000000003</v>
      </c>
      <c r="H9" s="200">
        <f t="shared" si="1"/>
        <v>23.084</v>
      </c>
      <c r="I9" s="200">
        <f t="shared" si="2"/>
        <v>28.771999999999998</v>
      </c>
      <c r="J9" s="199">
        <f>E9</f>
        <v>5.6880000000000006</v>
      </c>
      <c r="K9" s="199">
        <v>2</v>
      </c>
      <c r="L9" s="199"/>
      <c r="M9" s="199">
        <f>H9</f>
        <v>23.084</v>
      </c>
      <c r="N9" s="199">
        <f>M9</f>
        <v>23.084</v>
      </c>
      <c r="O9" s="199">
        <f>E9</f>
        <v>5.6880000000000006</v>
      </c>
      <c r="P9" s="198"/>
      <c r="R9" s="172" t="s">
        <v>1036</v>
      </c>
      <c r="S9" s="155">
        <v>2</v>
      </c>
      <c r="T9" s="155">
        <v>1.2</v>
      </c>
      <c r="U9" s="156">
        <f>S9*T9</f>
        <v>2.4</v>
      </c>
      <c r="V9" s="157">
        <v>120</v>
      </c>
      <c r="AC9" s="127"/>
    </row>
    <row r="10" spans="1:29" ht="20.100000000000001" customHeight="1" thickBot="1">
      <c r="A10" s="189">
        <v>3</v>
      </c>
      <c r="B10" s="190" t="s">
        <v>1037</v>
      </c>
      <c r="C10" s="191">
        <f>1.58*2+1.68*2</f>
        <v>6.52</v>
      </c>
      <c r="D10" s="192">
        <v>2.6</v>
      </c>
      <c r="E10" s="193">
        <f>1.58*1.68</f>
        <v>2.6543999999999999</v>
      </c>
      <c r="F10" s="194">
        <f t="shared" si="0"/>
        <v>16.951999999999998</v>
      </c>
      <c r="G10" s="194">
        <f>0.9*D10+U12</f>
        <v>3.54</v>
      </c>
      <c r="H10" s="194">
        <f t="shared" si="1"/>
        <v>13.411999999999999</v>
      </c>
      <c r="I10" s="194">
        <f t="shared" si="2"/>
        <v>16.066399999999998</v>
      </c>
      <c r="J10" s="193">
        <f>E10</f>
        <v>2.6543999999999999</v>
      </c>
      <c r="K10" s="193">
        <v>2</v>
      </c>
      <c r="L10" s="193"/>
      <c r="M10" s="193">
        <f>H10</f>
        <v>13.411999999999999</v>
      </c>
      <c r="N10" s="193">
        <f>H10</f>
        <v>13.411999999999999</v>
      </c>
      <c r="O10" s="193">
        <f>E10</f>
        <v>2.6543999999999999</v>
      </c>
      <c r="P10" s="192"/>
      <c r="R10" s="173" t="s">
        <v>1038</v>
      </c>
      <c r="S10" s="158">
        <v>1.2</v>
      </c>
      <c r="T10" s="158">
        <v>1.2</v>
      </c>
      <c r="U10" s="159">
        <f>S10*T10</f>
        <v>1.44</v>
      </c>
      <c r="V10" s="160">
        <v>240</v>
      </c>
    </row>
    <row r="11" spans="1:29" ht="20.100000000000001" customHeight="1" thickBot="1">
      <c r="A11" s="195">
        <v>4</v>
      </c>
      <c r="B11" s="196" t="s">
        <v>1039</v>
      </c>
      <c r="C11" s="197">
        <f>3.34*2+2.39*2</f>
        <v>11.46</v>
      </c>
      <c r="D11" s="198">
        <v>2.6</v>
      </c>
      <c r="E11" s="199">
        <f>3.34*2.39</f>
        <v>7.9825999999999997</v>
      </c>
      <c r="F11" s="200">
        <f t="shared" si="0"/>
        <v>29.796000000000003</v>
      </c>
      <c r="G11" s="200">
        <f>U10+U7</f>
        <v>2.952</v>
      </c>
      <c r="H11" s="200">
        <f t="shared" si="1"/>
        <v>26.844000000000001</v>
      </c>
      <c r="I11" s="200">
        <f t="shared" si="2"/>
        <v>34.826599999999999</v>
      </c>
      <c r="J11" s="199">
        <f>E11</f>
        <v>7.9825999999999997</v>
      </c>
      <c r="K11" s="199"/>
      <c r="L11" s="199">
        <f>H11</f>
        <v>26.844000000000001</v>
      </c>
      <c r="M11" s="199"/>
      <c r="N11" s="199"/>
      <c r="O11" s="199"/>
      <c r="P11" s="198"/>
      <c r="R11" s="172" t="s">
        <v>1040</v>
      </c>
      <c r="S11" s="155">
        <v>0.6</v>
      </c>
      <c r="T11" s="155">
        <v>0.6</v>
      </c>
      <c r="U11" s="156">
        <f t="shared" ref="U11:U23" si="3">S11*T11</f>
        <v>0.36</v>
      </c>
      <c r="V11" s="157">
        <v>120</v>
      </c>
    </row>
    <row r="12" spans="1:29" ht="20.100000000000001" customHeight="1" thickBot="1">
      <c r="A12" s="189">
        <v>5</v>
      </c>
      <c r="B12" s="190" t="s">
        <v>1041</v>
      </c>
      <c r="C12" s="191">
        <f>2.25*2+3.34*2</f>
        <v>11.18</v>
      </c>
      <c r="D12" s="192">
        <v>2.6</v>
      </c>
      <c r="E12" s="193">
        <f>3.34*2.25</f>
        <v>7.5149999999999997</v>
      </c>
      <c r="F12" s="194">
        <f t="shared" si="0"/>
        <v>29.068000000000001</v>
      </c>
      <c r="G12" s="194">
        <f>U10+U7</f>
        <v>2.952</v>
      </c>
      <c r="H12" s="194">
        <f t="shared" si="1"/>
        <v>26.116</v>
      </c>
      <c r="I12" s="194">
        <f t="shared" si="2"/>
        <v>33.631</v>
      </c>
      <c r="J12" s="193">
        <f>E12</f>
        <v>7.5149999999999997</v>
      </c>
      <c r="K12" s="193"/>
      <c r="L12" s="193">
        <f>H12</f>
        <v>26.116</v>
      </c>
      <c r="M12" s="193"/>
      <c r="N12" s="193"/>
      <c r="O12" s="193"/>
      <c r="P12" s="192"/>
      <c r="R12" s="173" t="s">
        <v>1042</v>
      </c>
      <c r="S12" s="158">
        <v>1.2</v>
      </c>
      <c r="T12" s="158">
        <v>1</v>
      </c>
      <c r="U12" s="159">
        <f t="shared" si="3"/>
        <v>1.2</v>
      </c>
      <c r="V12" s="160">
        <v>120</v>
      </c>
    </row>
    <row r="13" spans="1:29" ht="20.100000000000001" customHeight="1" thickBot="1">
      <c r="A13" s="195">
        <v>6</v>
      </c>
      <c r="B13" s="196" t="s">
        <v>1043</v>
      </c>
      <c r="C13" s="197">
        <f>1.34*2+2.25*2</f>
        <v>7.18</v>
      </c>
      <c r="D13" s="198">
        <v>2.6</v>
      </c>
      <c r="E13" s="199">
        <f>1.34*2.25</f>
        <v>3.0150000000000001</v>
      </c>
      <c r="F13" s="200">
        <f t="shared" si="0"/>
        <v>18.667999999999999</v>
      </c>
      <c r="G13" s="200">
        <f>U11+U8</f>
        <v>1.6619999999999999</v>
      </c>
      <c r="H13" s="200">
        <f t="shared" si="1"/>
        <v>17.006</v>
      </c>
      <c r="I13" s="200">
        <f t="shared" si="2"/>
        <v>17.006</v>
      </c>
      <c r="J13" s="199"/>
      <c r="K13" s="199">
        <f>E13</f>
        <v>3.0150000000000001</v>
      </c>
      <c r="L13" s="199"/>
      <c r="M13" s="199">
        <f>H13</f>
        <v>17.006</v>
      </c>
      <c r="N13" s="199">
        <f>H13</f>
        <v>17.006</v>
      </c>
      <c r="O13" s="199"/>
      <c r="P13" s="198"/>
      <c r="R13" s="172" t="s">
        <v>1036</v>
      </c>
      <c r="S13" s="155">
        <v>1.6</v>
      </c>
      <c r="T13" s="155">
        <v>1.2</v>
      </c>
      <c r="U13" s="156">
        <f t="shared" si="3"/>
        <v>1.92</v>
      </c>
      <c r="V13" s="157">
        <v>60</v>
      </c>
    </row>
    <row r="14" spans="1:29" ht="20.100000000000001" customHeight="1" thickBot="1">
      <c r="E14" s="201">
        <f>SUM(E8:E13)</f>
        <v>46.336000000000006</v>
      </c>
      <c r="G14" s="118" t="s">
        <v>1044</v>
      </c>
      <c r="I14" s="201">
        <f t="shared" ref="I14:P14" si="4">SUM(I8:I13)</f>
        <v>198.32300000000001</v>
      </c>
      <c r="J14" s="201">
        <f t="shared" si="4"/>
        <v>43.321000000000005</v>
      </c>
      <c r="K14" s="202">
        <f t="shared" si="4"/>
        <v>7.0150000000000006</v>
      </c>
      <c r="L14" s="201">
        <f t="shared" si="4"/>
        <v>101.5</v>
      </c>
      <c r="M14" s="201">
        <f t="shared" si="4"/>
        <v>53.501999999999995</v>
      </c>
      <c r="N14" s="201">
        <f t="shared" si="4"/>
        <v>53.501999999999995</v>
      </c>
      <c r="O14" s="201">
        <f t="shared" si="4"/>
        <v>8.3424000000000014</v>
      </c>
      <c r="P14" s="203">
        <f t="shared" si="4"/>
        <v>0</v>
      </c>
      <c r="R14" s="173" t="s">
        <v>1038</v>
      </c>
      <c r="S14" s="158">
        <v>1.2</v>
      </c>
      <c r="T14" s="158">
        <v>1.2</v>
      </c>
      <c r="U14" s="159">
        <f t="shared" si="3"/>
        <v>1.44</v>
      </c>
      <c r="V14" s="160">
        <v>120</v>
      </c>
    </row>
    <row r="15" spans="1:29" ht="20.100000000000001" customHeight="1" thickBot="1">
      <c r="I15" s="186">
        <f>I14*120</f>
        <v>23798.760000000002</v>
      </c>
      <c r="J15" s="186">
        <f t="shared" ref="J15:P15" si="5">J14*120</f>
        <v>5198.5200000000004</v>
      </c>
      <c r="K15" s="187">
        <f t="shared" si="5"/>
        <v>841.80000000000007</v>
      </c>
      <c r="L15" s="186">
        <f t="shared" si="5"/>
        <v>12180</v>
      </c>
      <c r="M15" s="186">
        <f t="shared" si="5"/>
        <v>6420.24</v>
      </c>
      <c r="N15" s="186">
        <f t="shared" si="5"/>
        <v>6420.24</v>
      </c>
      <c r="O15" s="186">
        <f t="shared" si="5"/>
        <v>1001.0880000000002</v>
      </c>
      <c r="P15" s="188">
        <f t="shared" si="5"/>
        <v>0</v>
      </c>
      <c r="R15" s="172" t="s">
        <v>1040</v>
      </c>
      <c r="S15" s="155">
        <v>0.6</v>
      </c>
      <c r="T15" s="155">
        <v>0.6</v>
      </c>
      <c r="U15" s="156">
        <f t="shared" si="3"/>
        <v>0.36</v>
      </c>
      <c r="V15" s="157">
        <v>60</v>
      </c>
    </row>
    <row r="16" spans="1:29" ht="20.100000000000001" customHeight="1" thickBot="1">
      <c r="A16" s="116" t="s">
        <v>1045</v>
      </c>
      <c r="R16" s="173" t="s">
        <v>1042</v>
      </c>
      <c r="S16" s="158">
        <v>1.2</v>
      </c>
      <c r="T16" s="158">
        <v>1</v>
      </c>
      <c r="U16" s="159">
        <f t="shared" si="3"/>
        <v>1.2</v>
      </c>
      <c r="V16" s="160">
        <v>60</v>
      </c>
    </row>
    <row r="17" spans="1:29" ht="20.100000000000001" customHeight="1" thickBot="1">
      <c r="A17" s="667" t="s">
        <v>998</v>
      </c>
      <c r="B17" s="667" t="s">
        <v>1018</v>
      </c>
      <c r="C17" s="667" t="s">
        <v>1019</v>
      </c>
      <c r="D17" s="667" t="s">
        <v>1020</v>
      </c>
      <c r="E17" s="667" t="s">
        <v>1021</v>
      </c>
      <c r="F17" s="667" t="s">
        <v>1022</v>
      </c>
      <c r="G17" s="667" t="s">
        <v>1023</v>
      </c>
      <c r="H17" s="667" t="s">
        <v>1024</v>
      </c>
      <c r="I17" s="667" t="s">
        <v>456</v>
      </c>
      <c r="J17" s="667" t="s">
        <v>1025</v>
      </c>
      <c r="K17" s="667" t="s">
        <v>1026</v>
      </c>
      <c r="L17" s="667" t="s">
        <v>1027</v>
      </c>
      <c r="M17" s="667" t="s">
        <v>462</v>
      </c>
      <c r="N17" s="667" t="s">
        <v>1028</v>
      </c>
      <c r="O17" s="667" t="s">
        <v>1029</v>
      </c>
      <c r="P17" s="667" t="s">
        <v>1030</v>
      </c>
      <c r="R17" s="172" t="s">
        <v>1046</v>
      </c>
      <c r="S17" s="155">
        <v>1.2</v>
      </c>
      <c r="T17" s="155">
        <v>0.9</v>
      </c>
      <c r="U17" s="156">
        <f t="shared" si="3"/>
        <v>1.08</v>
      </c>
      <c r="V17" s="157">
        <f>1*15*2</f>
        <v>30</v>
      </c>
    </row>
    <row r="18" spans="1:29" ht="20.100000000000001" customHeight="1" thickBot="1">
      <c r="A18" s="668"/>
      <c r="B18" s="668"/>
      <c r="C18" s="668"/>
      <c r="D18" s="668"/>
      <c r="E18" s="668"/>
      <c r="F18" s="668"/>
      <c r="G18" s="668"/>
      <c r="H18" s="668"/>
      <c r="I18" s="668"/>
      <c r="J18" s="668"/>
      <c r="K18" s="668"/>
      <c r="L18" s="668"/>
      <c r="M18" s="668"/>
      <c r="N18" s="668"/>
      <c r="O18" s="668"/>
      <c r="P18" s="668"/>
      <c r="R18" s="173" t="s">
        <v>1047</v>
      </c>
      <c r="S18" s="158">
        <v>1.2</v>
      </c>
      <c r="T18" s="158">
        <v>1.2</v>
      </c>
      <c r="U18" s="159">
        <f t="shared" si="3"/>
        <v>1.44</v>
      </c>
      <c r="V18" s="160">
        <f>5+1+2+1</f>
        <v>9</v>
      </c>
    </row>
    <row r="19" spans="1:29" ht="20.100000000000001" customHeight="1" thickBot="1">
      <c r="A19" s="189">
        <v>1</v>
      </c>
      <c r="B19" s="190" t="s">
        <v>1033</v>
      </c>
      <c r="C19" s="191">
        <f>6.77+4.29+2.82+3.4+3.95+0.9</f>
        <v>22.129999999999995</v>
      </c>
      <c r="D19" s="192">
        <v>2.6</v>
      </c>
      <c r="E19" s="193">
        <f>3.95*0.9+4.29*2.82</f>
        <v>15.652799999999999</v>
      </c>
      <c r="F19" s="194">
        <f t="shared" ref="F19:F24" si="6">C19*D19</f>
        <v>57.53799999999999</v>
      </c>
      <c r="G19" s="194">
        <f>U6+U7+U13+U7+U8+U7</f>
        <v>9.48</v>
      </c>
      <c r="H19" s="194">
        <f t="shared" ref="H19:H24" si="7">F19-G19</f>
        <v>48.057999999999993</v>
      </c>
      <c r="I19" s="194">
        <f t="shared" ref="I19:I24" si="8">H19+J19</f>
        <v>63.710799999999992</v>
      </c>
      <c r="J19" s="193">
        <f>E19</f>
        <v>15.652799999999999</v>
      </c>
      <c r="K19" s="193"/>
      <c r="L19" s="193">
        <f>H19</f>
        <v>48.057999999999993</v>
      </c>
      <c r="M19" s="193"/>
      <c r="N19" s="193"/>
      <c r="O19" s="193"/>
      <c r="P19" s="192"/>
      <c r="R19" s="172" t="s">
        <v>1048</v>
      </c>
      <c r="S19" s="155">
        <v>2</v>
      </c>
      <c r="T19" s="155">
        <v>2.2000000000000002</v>
      </c>
      <c r="U19" s="156">
        <f t="shared" si="3"/>
        <v>4.4000000000000004</v>
      </c>
      <c r="V19" s="157">
        <f>1+1+1+1</f>
        <v>4</v>
      </c>
    </row>
    <row r="20" spans="1:29" ht="20.100000000000001" customHeight="1" thickBot="1">
      <c r="A20" s="195">
        <v>2</v>
      </c>
      <c r="B20" s="196" t="s">
        <v>1035</v>
      </c>
      <c r="C20" s="197">
        <f>1.61*2+2.84*2</f>
        <v>8.9</v>
      </c>
      <c r="D20" s="198">
        <v>2.6</v>
      </c>
      <c r="E20" s="199">
        <f>1.61*2.84</f>
        <v>4.5724</v>
      </c>
      <c r="F20" s="200">
        <f t="shared" si="6"/>
        <v>23.14</v>
      </c>
      <c r="G20" s="200">
        <f>U7+0.9*D20</f>
        <v>3.8520000000000003</v>
      </c>
      <c r="H20" s="200">
        <f t="shared" si="7"/>
        <v>19.288</v>
      </c>
      <c r="I20" s="200">
        <f t="shared" si="8"/>
        <v>23.860399999999998</v>
      </c>
      <c r="J20" s="199">
        <f>E20</f>
        <v>4.5724</v>
      </c>
      <c r="K20" s="199">
        <v>2</v>
      </c>
      <c r="L20" s="199"/>
      <c r="M20" s="199">
        <f>H20</f>
        <v>19.288</v>
      </c>
      <c r="N20" s="199">
        <f>M20</f>
        <v>19.288</v>
      </c>
      <c r="O20" s="199">
        <f>E20</f>
        <v>4.5724</v>
      </c>
      <c r="P20" s="198"/>
      <c r="R20" s="173" t="s">
        <v>1047</v>
      </c>
      <c r="S20" s="158">
        <v>1.7</v>
      </c>
      <c r="T20" s="158">
        <v>1.2</v>
      </c>
      <c r="U20" s="159">
        <f t="shared" si="3"/>
        <v>2.04</v>
      </c>
      <c r="V20" s="160">
        <f>1+1</f>
        <v>2</v>
      </c>
    </row>
    <row r="21" spans="1:29" s="101" customFormat="1" ht="20.100000000000001" customHeight="1" thickBot="1">
      <c r="A21" s="189">
        <v>3</v>
      </c>
      <c r="B21" s="190" t="s">
        <v>1037</v>
      </c>
      <c r="C21" s="191">
        <f>1.34*2+1.61*2</f>
        <v>5.9</v>
      </c>
      <c r="D21" s="192">
        <v>2.6</v>
      </c>
      <c r="E21" s="193">
        <f>1.34*1.61</f>
        <v>2.1574000000000004</v>
      </c>
      <c r="F21" s="194">
        <f t="shared" si="6"/>
        <v>15.340000000000002</v>
      </c>
      <c r="G21" s="194">
        <f>U16+0.9*D21</f>
        <v>3.54</v>
      </c>
      <c r="H21" s="194">
        <f t="shared" si="7"/>
        <v>11.8</v>
      </c>
      <c r="I21" s="194">
        <f t="shared" si="8"/>
        <v>13.957400000000002</v>
      </c>
      <c r="J21" s="193">
        <f>E21</f>
        <v>2.1574000000000004</v>
      </c>
      <c r="K21" s="193">
        <v>2</v>
      </c>
      <c r="L21" s="193"/>
      <c r="M21" s="193">
        <f>H21</f>
        <v>11.8</v>
      </c>
      <c r="N21" s="193">
        <f>H21</f>
        <v>11.8</v>
      </c>
      <c r="O21" s="193">
        <f>E21</f>
        <v>2.1574000000000004</v>
      </c>
      <c r="P21" s="192"/>
      <c r="Q21" s="102"/>
      <c r="R21" s="172" t="s">
        <v>1043</v>
      </c>
      <c r="S21" s="155">
        <v>0.6</v>
      </c>
      <c r="T21" s="155">
        <v>0.7</v>
      </c>
      <c r="U21" s="156">
        <f t="shared" si="3"/>
        <v>0.42</v>
      </c>
      <c r="V21" s="157">
        <f>2+1</f>
        <v>3</v>
      </c>
    </row>
    <row r="22" spans="1:29" s="101" customFormat="1" ht="20.100000000000001" customHeight="1" thickBot="1">
      <c r="A22" s="195">
        <v>4</v>
      </c>
      <c r="B22" s="196" t="s">
        <v>1039</v>
      </c>
      <c r="C22" s="197">
        <f>4.29*2+2.42*2</f>
        <v>13.42</v>
      </c>
      <c r="D22" s="198">
        <v>2.6</v>
      </c>
      <c r="E22" s="199">
        <f>4.29*2.42</f>
        <v>10.3818</v>
      </c>
      <c r="F22" s="200">
        <f t="shared" si="6"/>
        <v>34.892000000000003</v>
      </c>
      <c r="G22" s="200">
        <f>U7+U14</f>
        <v>2.952</v>
      </c>
      <c r="H22" s="200">
        <f t="shared" si="7"/>
        <v>31.940000000000005</v>
      </c>
      <c r="I22" s="200">
        <f t="shared" si="8"/>
        <v>42.321800000000003</v>
      </c>
      <c r="J22" s="199">
        <f>E22</f>
        <v>10.3818</v>
      </c>
      <c r="K22" s="199"/>
      <c r="L22" s="199">
        <f>H22</f>
        <v>31.940000000000005</v>
      </c>
      <c r="M22" s="199"/>
      <c r="N22" s="199"/>
      <c r="O22" s="199"/>
      <c r="P22" s="198"/>
      <c r="Q22" s="102"/>
      <c r="R22" s="173" t="s">
        <v>1049</v>
      </c>
      <c r="S22" s="158">
        <v>4.5</v>
      </c>
      <c r="T22" s="158">
        <v>1.1000000000000001</v>
      </c>
      <c r="U22" s="159">
        <f t="shared" si="3"/>
        <v>4.95</v>
      </c>
      <c r="V22" s="160">
        <v>1</v>
      </c>
    </row>
    <row r="23" spans="1:29" ht="20.100000000000001" customHeight="1" thickBot="1">
      <c r="A23" s="189">
        <v>5</v>
      </c>
      <c r="B23" s="190" t="s">
        <v>1041</v>
      </c>
      <c r="C23" s="191">
        <f>2.42*2+3.29*2</f>
        <v>11.42</v>
      </c>
      <c r="D23" s="192">
        <v>2.6</v>
      </c>
      <c r="E23" s="193">
        <f>3.29*2.42</f>
        <v>7.9618000000000002</v>
      </c>
      <c r="F23" s="194">
        <f t="shared" si="6"/>
        <v>29.692</v>
      </c>
      <c r="G23" s="194">
        <f>U14+U7</f>
        <v>2.952</v>
      </c>
      <c r="H23" s="194">
        <f t="shared" si="7"/>
        <v>26.740000000000002</v>
      </c>
      <c r="I23" s="194">
        <f t="shared" si="8"/>
        <v>34.701800000000006</v>
      </c>
      <c r="J23" s="193">
        <f>E23</f>
        <v>7.9618000000000002</v>
      </c>
      <c r="K23" s="193"/>
      <c r="L23" s="193">
        <f>H23</f>
        <v>26.740000000000002</v>
      </c>
      <c r="M23" s="193"/>
      <c r="N23" s="193"/>
      <c r="O23" s="193"/>
      <c r="P23" s="192"/>
      <c r="R23" s="172" t="s">
        <v>1048</v>
      </c>
      <c r="S23" s="155">
        <v>0.8</v>
      </c>
      <c r="T23" s="155">
        <v>2.2000000000000002</v>
      </c>
      <c r="U23" s="156">
        <f t="shared" si="3"/>
        <v>1.7600000000000002</v>
      </c>
      <c r="V23" s="157">
        <f>1</f>
        <v>1</v>
      </c>
      <c r="AC23" s="101"/>
    </row>
    <row r="24" spans="1:29" ht="20.100000000000001" customHeight="1" thickBot="1">
      <c r="A24" s="195">
        <v>6</v>
      </c>
      <c r="B24" s="196" t="s">
        <v>1043</v>
      </c>
      <c r="C24" s="197">
        <f>1.33*2+3.28*2</f>
        <v>9.2199999999999989</v>
      </c>
      <c r="D24" s="198">
        <v>2.6</v>
      </c>
      <c r="E24" s="199">
        <f>1.33*3.28</f>
        <v>4.3624000000000001</v>
      </c>
      <c r="F24" s="200">
        <f t="shared" si="6"/>
        <v>23.971999999999998</v>
      </c>
      <c r="G24" s="200">
        <f>U15+U8</f>
        <v>1.6619999999999999</v>
      </c>
      <c r="H24" s="200">
        <f t="shared" si="7"/>
        <v>22.31</v>
      </c>
      <c r="I24" s="200">
        <f t="shared" si="8"/>
        <v>22.31</v>
      </c>
      <c r="J24" s="199"/>
      <c r="K24" s="199">
        <f>E24</f>
        <v>4.3624000000000001</v>
      </c>
      <c r="L24" s="199"/>
      <c r="M24" s="199">
        <f>H24</f>
        <v>22.31</v>
      </c>
      <c r="N24" s="199">
        <f>H24</f>
        <v>22.31</v>
      </c>
      <c r="O24" s="199"/>
      <c r="P24" s="198"/>
      <c r="R24" s="173"/>
      <c r="S24" s="158"/>
      <c r="T24" s="158"/>
      <c r="U24" s="159"/>
      <c r="V24" s="160"/>
      <c r="AC24" s="127"/>
    </row>
    <row r="25" spans="1:29" ht="20.100000000000001" customHeight="1" thickBot="1">
      <c r="E25" s="201">
        <f>SUM(E19:E24)</f>
        <v>45.088600000000007</v>
      </c>
      <c r="G25" s="118" t="s">
        <v>1044</v>
      </c>
      <c r="I25" s="201">
        <f t="shared" ref="I25:P25" si="9">SUM(I19:I24)</f>
        <v>200.86220000000003</v>
      </c>
      <c r="J25" s="201">
        <f t="shared" si="9"/>
        <v>40.726200000000006</v>
      </c>
      <c r="K25" s="202">
        <f t="shared" si="9"/>
        <v>8.3624000000000009</v>
      </c>
      <c r="L25" s="201">
        <f t="shared" si="9"/>
        <v>106.738</v>
      </c>
      <c r="M25" s="201">
        <f t="shared" si="9"/>
        <v>53.397999999999996</v>
      </c>
      <c r="N25" s="201">
        <f t="shared" si="9"/>
        <v>53.397999999999996</v>
      </c>
      <c r="O25" s="201">
        <f t="shared" si="9"/>
        <v>6.7298000000000009</v>
      </c>
      <c r="P25" s="203">
        <f t="shared" si="9"/>
        <v>0</v>
      </c>
      <c r="R25" s="176" t="s">
        <v>1050</v>
      </c>
      <c r="S25" s="177">
        <v>0.9</v>
      </c>
      <c r="T25" s="177">
        <v>2.2000000000000002</v>
      </c>
      <c r="U25" s="178">
        <f>S25*T25</f>
        <v>1.9800000000000002</v>
      </c>
      <c r="V25" s="179">
        <f>2*15*2</f>
        <v>60</v>
      </c>
    </row>
    <row r="26" spans="1:29" ht="20.100000000000001" customHeight="1" thickBot="1">
      <c r="I26" s="186">
        <f>I25*60</f>
        <v>12051.732000000002</v>
      </c>
      <c r="J26" s="186">
        <f t="shared" ref="J26:P26" si="10">J25*60</f>
        <v>2443.5720000000001</v>
      </c>
      <c r="K26" s="187">
        <f t="shared" si="10"/>
        <v>501.74400000000003</v>
      </c>
      <c r="L26" s="186">
        <f t="shared" si="10"/>
        <v>6404.28</v>
      </c>
      <c r="M26" s="186">
        <f t="shared" si="10"/>
        <v>3203.8799999999997</v>
      </c>
      <c r="N26" s="186">
        <f t="shared" si="10"/>
        <v>3203.8799999999997</v>
      </c>
      <c r="O26" s="187">
        <f t="shared" si="10"/>
        <v>403.78800000000007</v>
      </c>
      <c r="P26" s="188">
        <f t="shared" si="10"/>
        <v>0</v>
      </c>
      <c r="Q26" s="101"/>
      <c r="R26" s="147" t="s">
        <v>1051</v>
      </c>
      <c r="S26" s="161">
        <v>1.2</v>
      </c>
      <c r="T26" s="161">
        <v>2.2000000000000002</v>
      </c>
      <c r="U26" s="162">
        <f>S26*T26</f>
        <v>2.64</v>
      </c>
      <c r="V26" s="163">
        <f>2*15*2</f>
        <v>60</v>
      </c>
    </row>
    <row r="27" spans="1:29" ht="20.100000000000001" customHeight="1">
      <c r="E27" s="136"/>
      <c r="G27" s="118"/>
      <c r="I27" s="136"/>
      <c r="J27" s="136"/>
      <c r="K27" s="137"/>
      <c r="L27" s="136"/>
      <c r="M27" s="136"/>
      <c r="N27" s="136"/>
      <c r="O27" s="136"/>
      <c r="P27" s="138"/>
      <c r="Q27" s="101"/>
      <c r="W27" s="174" t="s">
        <v>1052</v>
      </c>
    </row>
    <row r="28" spans="1:29" ht="20.100000000000001" customHeight="1" thickBot="1">
      <c r="A28" s="116" t="s">
        <v>1053</v>
      </c>
      <c r="W28" s="133">
        <f>U9*V9+U10*V10+U11+V11+U12*V12+U13*V13+U14*V14+U15*V15+U16*V16+U17*V17+U18*V18+U19*V19+U20*V20+U21*V21+U22*V22+U23*V23+U24*V24</f>
        <v>1354.5699999999997</v>
      </c>
    </row>
    <row r="29" spans="1:29" ht="20.100000000000001" customHeight="1">
      <c r="A29" s="667" t="s">
        <v>998</v>
      </c>
      <c r="B29" s="667" t="s">
        <v>1018</v>
      </c>
      <c r="C29" s="667" t="s">
        <v>1019</v>
      </c>
      <c r="D29" s="667" t="s">
        <v>1020</v>
      </c>
      <c r="E29" s="667" t="s">
        <v>1021</v>
      </c>
      <c r="F29" s="667" t="s">
        <v>1022</v>
      </c>
      <c r="G29" s="667" t="s">
        <v>1023</v>
      </c>
      <c r="H29" s="667" t="s">
        <v>1024</v>
      </c>
      <c r="I29" s="667" t="s">
        <v>456</v>
      </c>
      <c r="J29" s="667" t="s">
        <v>1025</v>
      </c>
      <c r="K29" s="667" t="s">
        <v>1026</v>
      </c>
      <c r="L29" s="667" t="s">
        <v>1027</v>
      </c>
      <c r="M29" s="667" t="s">
        <v>462</v>
      </c>
      <c r="N29" s="667" t="s">
        <v>1028</v>
      </c>
      <c r="O29" s="667" t="s">
        <v>1029</v>
      </c>
      <c r="P29" s="667" t="s">
        <v>1030</v>
      </c>
    </row>
    <row r="30" spans="1:29" ht="20.100000000000001" customHeight="1" thickBot="1">
      <c r="A30" s="668"/>
      <c r="B30" s="668"/>
      <c r="C30" s="668"/>
      <c r="D30" s="668"/>
      <c r="E30" s="668"/>
      <c r="F30" s="668"/>
      <c r="G30" s="668"/>
      <c r="H30" s="668"/>
      <c r="I30" s="668"/>
      <c r="J30" s="668"/>
      <c r="K30" s="668"/>
      <c r="L30" s="668"/>
      <c r="M30" s="668"/>
      <c r="N30" s="668"/>
      <c r="O30" s="668"/>
      <c r="P30" s="668"/>
      <c r="R30" s="116" t="s">
        <v>1054</v>
      </c>
      <c r="S30" s="101"/>
      <c r="T30" s="101"/>
      <c r="U30" s="101"/>
      <c r="V30" s="101"/>
      <c r="Y30" s="101"/>
    </row>
    <row r="31" spans="1:29" ht="20.100000000000001" customHeight="1" thickBot="1">
      <c r="A31" s="106">
        <v>1</v>
      </c>
      <c r="B31" s="107" t="s">
        <v>1055</v>
      </c>
      <c r="C31" s="109">
        <f>(3.84*4+1.2*4+0.6+0.6)*36</f>
        <v>768.96000000000015</v>
      </c>
      <c r="D31" s="114">
        <v>2.6</v>
      </c>
      <c r="E31" s="111">
        <f>(3.84*3.84-1.2*1.2+0.6*1.64)*36</f>
        <v>514.42560000000003</v>
      </c>
      <c r="F31" s="111">
        <f>C31*D31</f>
        <v>1999.2960000000005</v>
      </c>
      <c r="G31" s="111">
        <f>(U17+U25)*36</f>
        <v>110.16000000000003</v>
      </c>
      <c r="H31" s="111">
        <f>F31-G31</f>
        <v>1889.1360000000004</v>
      </c>
      <c r="I31" s="111">
        <f>H31+J31</f>
        <v>2403.5616000000005</v>
      </c>
      <c r="J31" s="115">
        <f>E31</f>
        <v>514.42560000000003</v>
      </c>
      <c r="K31" s="115"/>
      <c r="L31" s="115">
        <f>H31</f>
        <v>1889.1360000000004</v>
      </c>
      <c r="M31" s="115"/>
      <c r="N31" s="115"/>
      <c r="O31" s="115"/>
      <c r="P31" s="114"/>
      <c r="R31" s="124"/>
      <c r="S31" s="103" t="s">
        <v>1056</v>
      </c>
      <c r="T31" s="126">
        <v>4904</v>
      </c>
      <c r="U31" s="676" t="s">
        <v>1057</v>
      </c>
      <c r="V31" s="101"/>
    </row>
    <row r="32" spans="1:29" ht="20.100000000000001" customHeight="1" thickBot="1">
      <c r="A32" s="105">
        <v>2</v>
      </c>
      <c r="B32" s="108" t="s">
        <v>1058</v>
      </c>
      <c r="C32" s="110">
        <f>(2.4*2+1.5*2)*36</f>
        <v>280.8</v>
      </c>
      <c r="D32" s="117">
        <v>2.6</v>
      </c>
      <c r="E32" s="112">
        <f>2.4*1.5*36</f>
        <v>129.6</v>
      </c>
      <c r="F32" s="112">
        <f>C32*D32</f>
        <v>730.08</v>
      </c>
      <c r="G32" s="112">
        <f>(U25+U25)*36</f>
        <v>142.56</v>
      </c>
      <c r="H32" s="112">
        <f>F32-G32</f>
        <v>587.52</v>
      </c>
      <c r="I32" s="112">
        <f>H32+J32</f>
        <v>717.12</v>
      </c>
      <c r="J32" s="144">
        <f>E32</f>
        <v>129.6</v>
      </c>
      <c r="K32" s="144"/>
      <c r="L32" s="144">
        <f>H32</f>
        <v>587.52</v>
      </c>
      <c r="M32" s="144"/>
      <c r="N32" s="144"/>
      <c r="O32" s="144"/>
      <c r="P32" s="117"/>
      <c r="R32" s="123"/>
      <c r="S32" s="103" t="s">
        <v>1059</v>
      </c>
      <c r="T32" s="125">
        <f>E14*120+E25*60</f>
        <v>8265.6360000000004</v>
      </c>
      <c r="U32" s="676"/>
      <c r="V32" s="134">
        <f>31.43*13.68</f>
        <v>429.9624</v>
      </c>
    </row>
    <row r="33" spans="1:25" ht="20.100000000000001" customHeight="1" thickBot="1">
      <c r="A33" s="106">
        <v>3</v>
      </c>
      <c r="B33" s="107" t="s">
        <v>1060</v>
      </c>
      <c r="C33" s="109">
        <f>(2.01*2+1.71*2)*72</f>
        <v>535.67999999999995</v>
      </c>
      <c r="D33" s="114">
        <v>2.6</v>
      </c>
      <c r="E33" s="111">
        <f>2.01*1.71*72</f>
        <v>247.47119999999998</v>
      </c>
      <c r="F33" s="111">
        <f>C33*D33</f>
        <v>1392.768</v>
      </c>
      <c r="G33" s="111">
        <f>U26*72</f>
        <v>190.08</v>
      </c>
      <c r="H33" s="111">
        <f>F33-G33</f>
        <v>1202.6880000000001</v>
      </c>
      <c r="I33" s="111">
        <f>H33+J33</f>
        <v>1202.6880000000001</v>
      </c>
      <c r="J33" s="115"/>
      <c r="K33" s="115"/>
      <c r="L33" s="115"/>
      <c r="M33" s="115"/>
      <c r="N33" s="115"/>
      <c r="O33" s="115"/>
      <c r="P33" s="114"/>
      <c r="R33" s="123"/>
      <c r="S33" s="103" t="s">
        <v>1061</v>
      </c>
      <c r="T33" s="125">
        <f>E60</f>
        <v>8666.8071999999993</v>
      </c>
    </row>
    <row r="34" spans="1:25" ht="20.100000000000001" customHeight="1" thickBot="1">
      <c r="A34" s="105">
        <v>2</v>
      </c>
      <c r="B34" s="108" t="s">
        <v>1062</v>
      </c>
      <c r="C34" s="110">
        <f>(13.51+2.37+14.79+2.14)*30</f>
        <v>984.29999999999984</v>
      </c>
      <c r="D34" s="117">
        <v>2.6</v>
      </c>
      <c r="E34" s="112">
        <f>(14.79*2.37)*30</f>
        <v>1051.569</v>
      </c>
      <c r="F34" s="112">
        <f>C34*D34</f>
        <v>2559.1799999999998</v>
      </c>
      <c r="G34" s="112">
        <f>(U6+U8+U25+U6+U6+U26+U26+U6+U6+U6)*30</f>
        <v>566.82000000000005</v>
      </c>
      <c r="H34" s="112">
        <f>F34-G34</f>
        <v>1992.3599999999997</v>
      </c>
      <c r="I34" s="112">
        <f>H34+J34</f>
        <v>3043.9289999999996</v>
      </c>
      <c r="J34" s="144">
        <f>E34</f>
        <v>1051.569</v>
      </c>
      <c r="K34" s="144"/>
      <c r="L34" s="144">
        <f>H34</f>
        <v>1992.3599999999997</v>
      </c>
      <c r="M34" s="144"/>
      <c r="N34" s="144"/>
      <c r="O34" s="144">
        <f t="shared" ref="O34:O49" si="11">E34</f>
        <v>1051.569</v>
      </c>
      <c r="P34" s="117">
        <f t="shared" ref="P34:P49" si="12">C34</f>
        <v>984.29999999999984</v>
      </c>
      <c r="R34" s="123"/>
      <c r="S34" s="103"/>
      <c r="T34" s="126"/>
      <c r="W34" s="101"/>
      <c r="X34" s="101"/>
    </row>
    <row r="35" spans="1:25" ht="20.100000000000001" customHeight="1" thickBot="1">
      <c r="A35" s="106">
        <v>4</v>
      </c>
      <c r="B35" s="107" t="s">
        <v>1063</v>
      </c>
      <c r="C35" s="109">
        <f>(1.52*2+1*2)*30</f>
        <v>151.19999999999999</v>
      </c>
      <c r="D35" s="114">
        <v>2.6</v>
      </c>
      <c r="E35" s="111">
        <f>(1.52*1)*30</f>
        <v>45.6</v>
      </c>
      <c r="F35" s="111">
        <f t="shared" ref="F35:F41" si="13">C35*D35</f>
        <v>393.12</v>
      </c>
      <c r="G35" s="111">
        <f>U8*30</f>
        <v>39.06</v>
      </c>
      <c r="H35" s="111">
        <f t="shared" ref="H35:H41" si="14">F35-G35</f>
        <v>354.06</v>
      </c>
      <c r="I35" s="111">
        <f t="shared" ref="I35:I41" si="15">H35+J35</f>
        <v>399.66</v>
      </c>
      <c r="J35" s="115">
        <f>E35</f>
        <v>45.6</v>
      </c>
      <c r="K35" s="115"/>
      <c r="L35" s="115">
        <f>H35</f>
        <v>354.06</v>
      </c>
      <c r="M35" s="115"/>
      <c r="N35" s="115"/>
      <c r="O35" s="115">
        <f t="shared" si="11"/>
        <v>45.6</v>
      </c>
      <c r="P35" s="114">
        <f t="shared" si="12"/>
        <v>151.19999999999999</v>
      </c>
      <c r="R35" s="123"/>
      <c r="S35" s="103"/>
      <c r="T35" s="126"/>
    </row>
    <row r="36" spans="1:25" ht="20.100000000000001" customHeight="1" thickBot="1">
      <c r="A36" s="105">
        <v>5</v>
      </c>
      <c r="B36" s="108" t="s">
        <v>35</v>
      </c>
      <c r="C36" s="110">
        <f>4.89+13.54+4.65+2.3+3.18+0.7+6.3+2.3+3.34</f>
        <v>41.199999999999989</v>
      </c>
      <c r="D36" s="117">
        <v>2.6</v>
      </c>
      <c r="E36" s="112">
        <f>4.89*13.54+(3.18+6.3)*2.3</f>
        <v>88.014599999999987</v>
      </c>
      <c r="F36" s="112">
        <f t="shared" si="13"/>
        <v>107.11999999999998</v>
      </c>
      <c r="G36" s="112">
        <f>U18*5+U19+U20+U7+U7+U6</f>
        <v>18.386000000000003</v>
      </c>
      <c r="H36" s="112">
        <f t="shared" si="14"/>
        <v>88.73399999999998</v>
      </c>
      <c r="I36" s="112">
        <f t="shared" si="15"/>
        <v>88.73399999999998</v>
      </c>
      <c r="J36" s="144"/>
      <c r="K36" s="144">
        <f t="shared" ref="K36:K41" si="16">E36</f>
        <v>88.014599999999987</v>
      </c>
      <c r="L36" s="144">
        <f t="shared" ref="L36:L49" si="17">H36</f>
        <v>88.73399999999998</v>
      </c>
      <c r="M36" s="144"/>
      <c r="N36" s="144"/>
      <c r="O36" s="144">
        <f t="shared" si="11"/>
        <v>88.014599999999987</v>
      </c>
      <c r="P36" s="117">
        <f t="shared" si="12"/>
        <v>41.199999999999989</v>
      </c>
      <c r="R36" s="123"/>
      <c r="S36" s="103" t="s">
        <v>109</v>
      </c>
      <c r="T36" s="131">
        <f>SUM(T32:T33)+124.81</f>
        <v>17057.253200000003</v>
      </c>
    </row>
    <row r="37" spans="1:25" ht="20.100000000000001" customHeight="1" thickBot="1">
      <c r="A37" s="106">
        <v>6</v>
      </c>
      <c r="B37" s="107" t="s">
        <v>1064</v>
      </c>
      <c r="C37" s="109">
        <f>1.48*2+1.47*2</f>
        <v>5.9</v>
      </c>
      <c r="D37" s="114">
        <v>2.6</v>
      </c>
      <c r="E37" s="111">
        <f>1.48*1.47</f>
        <v>2.1755999999999998</v>
      </c>
      <c r="F37" s="111">
        <f t="shared" si="13"/>
        <v>15.340000000000002</v>
      </c>
      <c r="G37" s="111">
        <f>U21+U8</f>
        <v>1.722</v>
      </c>
      <c r="H37" s="111">
        <f t="shared" si="14"/>
        <v>13.618000000000002</v>
      </c>
      <c r="I37" s="111">
        <f t="shared" si="15"/>
        <v>13.618000000000002</v>
      </c>
      <c r="J37" s="115"/>
      <c r="K37" s="115">
        <f t="shared" si="16"/>
        <v>2.1755999999999998</v>
      </c>
      <c r="L37" s="115">
        <f t="shared" si="17"/>
        <v>13.618000000000002</v>
      </c>
      <c r="M37" s="115"/>
      <c r="N37" s="115"/>
      <c r="O37" s="115">
        <f t="shared" si="11"/>
        <v>2.1755999999999998</v>
      </c>
      <c r="P37" s="114">
        <f t="shared" si="12"/>
        <v>5.9</v>
      </c>
    </row>
    <row r="38" spans="1:25" ht="20.100000000000001" customHeight="1" thickBot="1">
      <c r="A38" s="105">
        <v>7</v>
      </c>
      <c r="B38" s="108" t="s">
        <v>1065</v>
      </c>
      <c r="C38" s="110">
        <f>1.27*2+1.48*2</f>
        <v>5.5</v>
      </c>
      <c r="D38" s="117">
        <v>2.6</v>
      </c>
      <c r="E38" s="112">
        <f>1.48*1.27</f>
        <v>1.8795999999999999</v>
      </c>
      <c r="F38" s="112">
        <f t="shared" si="13"/>
        <v>14.3</v>
      </c>
      <c r="G38" s="112">
        <f>U8</f>
        <v>1.302</v>
      </c>
      <c r="H38" s="112">
        <f t="shared" si="14"/>
        <v>12.998000000000001</v>
      </c>
      <c r="I38" s="112">
        <f t="shared" si="15"/>
        <v>12.998000000000001</v>
      </c>
      <c r="J38" s="144"/>
      <c r="K38" s="144">
        <f t="shared" si="16"/>
        <v>1.8795999999999999</v>
      </c>
      <c r="L38" s="144">
        <f t="shared" si="17"/>
        <v>12.998000000000001</v>
      </c>
      <c r="M38" s="144"/>
      <c r="N38" s="144"/>
      <c r="O38" s="144">
        <f t="shared" si="11"/>
        <v>1.8795999999999999</v>
      </c>
      <c r="P38" s="117">
        <f t="shared" si="12"/>
        <v>5.5</v>
      </c>
      <c r="R38" s="148"/>
      <c r="S38" s="164"/>
      <c r="T38" s="164"/>
      <c r="U38" s="165"/>
      <c r="V38" s="166"/>
    </row>
    <row r="39" spans="1:25" s="101" customFormat="1" ht="20.100000000000001" customHeight="1" thickBot="1">
      <c r="A39" s="106">
        <v>8</v>
      </c>
      <c r="B39" s="107" t="s">
        <v>1066</v>
      </c>
      <c r="C39" s="109">
        <f>1.54*2+2.84*2</f>
        <v>8.76</v>
      </c>
      <c r="D39" s="114">
        <v>2.6</v>
      </c>
      <c r="E39" s="111">
        <f>1.54*2.84</f>
        <v>4.3735999999999997</v>
      </c>
      <c r="F39" s="111">
        <f t="shared" si="13"/>
        <v>22.776</v>
      </c>
      <c r="G39" s="111">
        <f>U21+U6</f>
        <v>2.1419999999999999</v>
      </c>
      <c r="H39" s="111">
        <f t="shared" si="14"/>
        <v>20.634</v>
      </c>
      <c r="I39" s="111">
        <f t="shared" si="15"/>
        <v>20.634</v>
      </c>
      <c r="J39" s="115"/>
      <c r="K39" s="115">
        <f t="shared" si="16"/>
        <v>4.3735999999999997</v>
      </c>
      <c r="L39" s="115">
        <f t="shared" si="17"/>
        <v>20.634</v>
      </c>
      <c r="M39" s="115"/>
      <c r="N39" s="115"/>
      <c r="O39" s="115">
        <f t="shared" si="11"/>
        <v>4.3735999999999997</v>
      </c>
      <c r="P39" s="114">
        <f t="shared" si="12"/>
        <v>8.76</v>
      </c>
      <c r="Q39" s="102"/>
      <c r="R39" s="116" t="s">
        <v>1067</v>
      </c>
      <c r="S39" s="102"/>
      <c r="W39" s="102"/>
      <c r="X39" s="102"/>
      <c r="Y39" s="102"/>
    </row>
    <row r="40" spans="1:25" ht="20.100000000000001" customHeight="1" thickBot="1">
      <c r="A40" s="105">
        <v>9</v>
      </c>
      <c r="B40" s="108" t="s">
        <v>1068</v>
      </c>
      <c r="C40" s="110">
        <f>3.25*2+2.35*2</f>
        <v>11.2</v>
      </c>
      <c r="D40" s="117">
        <v>2.6</v>
      </c>
      <c r="E40" s="112">
        <f>3.25*2.35</f>
        <v>7.6375000000000002</v>
      </c>
      <c r="F40" s="112">
        <f t="shared" si="13"/>
        <v>29.119999999999997</v>
      </c>
      <c r="G40" s="112">
        <f>U7+U18</f>
        <v>2.952</v>
      </c>
      <c r="H40" s="112">
        <f t="shared" si="14"/>
        <v>26.167999999999999</v>
      </c>
      <c r="I40" s="112">
        <f t="shared" si="15"/>
        <v>26.167999999999999</v>
      </c>
      <c r="J40" s="144"/>
      <c r="K40" s="144">
        <f t="shared" si="16"/>
        <v>7.6375000000000002</v>
      </c>
      <c r="L40" s="144">
        <f t="shared" si="17"/>
        <v>26.167999999999999</v>
      </c>
      <c r="M40" s="144"/>
      <c r="N40" s="144"/>
      <c r="O40" s="144">
        <f t="shared" si="11"/>
        <v>7.6375000000000002</v>
      </c>
      <c r="P40" s="117">
        <f t="shared" si="12"/>
        <v>11.2</v>
      </c>
      <c r="T40" s="677" t="s">
        <v>1069</v>
      </c>
      <c r="U40" s="677" t="s">
        <v>1070</v>
      </c>
      <c r="V40" s="673" t="s">
        <v>1071</v>
      </c>
      <c r="X40" s="101"/>
    </row>
    <row r="41" spans="1:25" ht="20.100000000000001" customHeight="1" thickBot="1">
      <c r="A41" s="106">
        <v>10</v>
      </c>
      <c r="B41" s="107" t="s">
        <v>1072</v>
      </c>
      <c r="C41" s="109">
        <f>3.27*2+6.38*2</f>
        <v>19.3</v>
      </c>
      <c r="D41" s="114">
        <v>2.6</v>
      </c>
      <c r="E41" s="111">
        <f>3.27*6.38</f>
        <v>20.8626</v>
      </c>
      <c r="F41" s="111">
        <f t="shared" si="13"/>
        <v>50.180000000000007</v>
      </c>
      <c r="G41" s="111">
        <f>U7</f>
        <v>1.512</v>
      </c>
      <c r="H41" s="111">
        <f t="shared" si="14"/>
        <v>48.668000000000006</v>
      </c>
      <c r="I41" s="111">
        <f t="shared" si="15"/>
        <v>48.668000000000006</v>
      </c>
      <c r="J41" s="115"/>
      <c r="K41" s="115">
        <f t="shared" si="16"/>
        <v>20.8626</v>
      </c>
      <c r="L41" s="115">
        <f t="shared" si="17"/>
        <v>48.668000000000006</v>
      </c>
      <c r="M41" s="115"/>
      <c r="N41" s="115"/>
      <c r="O41" s="115">
        <f t="shared" si="11"/>
        <v>20.8626</v>
      </c>
      <c r="P41" s="114">
        <f t="shared" si="12"/>
        <v>19.3</v>
      </c>
      <c r="T41" s="678"/>
      <c r="U41" s="678"/>
      <c r="V41" s="674"/>
    </row>
    <row r="42" spans="1:25" ht="20.100000000000001" customHeight="1" thickBot="1">
      <c r="A42" s="105">
        <v>11</v>
      </c>
      <c r="B42" s="108" t="s">
        <v>1073</v>
      </c>
      <c r="C42" s="110">
        <f>3.52*2+3.54*2</f>
        <v>14.120000000000001</v>
      </c>
      <c r="D42" s="117">
        <v>2.6</v>
      </c>
      <c r="E42" s="112">
        <f>3.54*3.52</f>
        <v>12.460800000000001</v>
      </c>
      <c r="F42" s="112">
        <f t="shared" ref="F42:F49" si="18">C42*D42</f>
        <v>36.712000000000003</v>
      </c>
      <c r="G42" s="112">
        <f>U26+U26+U7+U25+U25+U19</f>
        <v>15.152000000000001</v>
      </c>
      <c r="H42" s="112">
        <f t="shared" ref="H42:H49" si="19">F42-G42</f>
        <v>21.560000000000002</v>
      </c>
      <c r="I42" s="112">
        <f t="shared" ref="I42:I49" si="20">H42+J42</f>
        <v>34.020800000000001</v>
      </c>
      <c r="J42" s="144">
        <f>E42</f>
        <v>12.460800000000001</v>
      </c>
      <c r="K42" s="144"/>
      <c r="L42" s="144">
        <f t="shared" si="17"/>
        <v>21.560000000000002</v>
      </c>
      <c r="M42" s="144"/>
      <c r="N42" s="144"/>
      <c r="O42" s="144">
        <f t="shared" si="11"/>
        <v>12.460800000000001</v>
      </c>
      <c r="P42" s="117">
        <f t="shared" si="12"/>
        <v>14.120000000000001</v>
      </c>
      <c r="R42" s="669" t="s">
        <v>456</v>
      </c>
      <c r="S42" s="670"/>
      <c r="T42" s="143">
        <f>I15+I26</f>
        <v>35850.492000000006</v>
      </c>
      <c r="U42" s="143">
        <f>I60</f>
        <v>8570.2582000000002</v>
      </c>
      <c r="V42" s="167">
        <f t="shared" ref="V42:V47" si="21">SUM(T42:U42)</f>
        <v>44420.750200000009</v>
      </c>
      <c r="Y42" s="101"/>
    </row>
    <row r="43" spans="1:25" ht="20.100000000000001" customHeight="1" thickBot="1">
      <c r="A43" s="106">
        <v>12</v>
      </c>
      <c r="B43" s="107" t="s">
        <v>1074</v>
      </c>
      <c r="C43" s="109">
        <f>4.89+13.54+4.65+2.3+3.18+0.7+6.3+2.3+3.34</f>
        <v>41.199999999999989</v>
      </c>
      <c r="D43" s="114">
        <v>2.6</v>
      </c>
      <c r="E43" s="111">
        <f>4.89*13.54+(3.18+6.3)*2.3</f>
        <v>88.014599999999987</v>
      </c>
      <c r="F43" s="111">
        <f t="shared" si="18"/>
        <v>107.11999999999998</v>
      </c>
      <c r="G43" s="111">
        <f>U18+U19+U18+U6+U8+U8+U20</f>
        <v>13.645999999999997</v>
      </c>
      <c r="H43" s="111">
        <f t="shared" si="19"/>
        <v>93.473999999999975</v>
      </c>
      <c r="I43" s="111">
        <f t="shared" si="20"/>
        <v>93.473999999999975</v>
      </c>
      <c r="J43" s="115"/>
      <c r="K43" s="115">
        <f t="shared" ref="K43:K48" si="22">E43</f>
        <v>88.014599999999987</v>
      </c>
      <c r="L43" s="115">
        <f t="shared" si="17"/>
        <v>93.473999999999975</v>
      </c>
      <c r="M43" s="115"/>
      <c r="N43" s="115"/>
      <c r="O43" s="115">
        <f t="shared" si="11"/>
        <v>88.014599999999987</v>
      </c>
      <c r="P43" s="114">
        <f t="shared" si="12"/>
        <v>41.199999999999989</v>
      </c>
      <c r="R43" s="671" t="s">
        <v>466</v>
      </c>
      <c r="S43" s="672"/>
      <c r="T43" s="122">
        <f>J15+L15+J26+L26</f>
        <v>26226.371999999999</v>
      </c>
      <c r="U43" s="122">
        <f>J60+L60</f>
        <v>7091.3582000000006</v>
      </c>
      <c r="V43" s="167">
        <f t="shared" si="21"/>
        <v>33317.730199999998</v>
      </c>
    </row>
    <row r="44" spans="1:25" ht="20.100000000000001" customHeight="1" thickBot="1">
      <c r="A44" s="105">
        <v>13</v>
      </c>
      <c r="B44" s="108" t="s">
        <v>1064</v>
      </c>
      <c r="C44" s="110">
        <f>1.48*2+1.47*2</f>
        <v>5.9</v>
      </c>
      <c r="D44" s="117">
        <v>2.6</v>
      </c>
      <c r="E44" s="112">
        <f>1.48*1.47</f>
        <v>2.1755999999999998</v>
      </c>
      <c r="F44" s="112">
        <f t="shared" si="18"/>
        <v>15.340000000000002</v>
      </c>
      <c r="G44" s="112">
        <f>U21+U8</f>
        <v>1.722</v>
      </c>
      <c r="H44" s="112">
        <f t="shared" si="19"/>
        <v>13.618000000000002</v>
      </c>
      <c r="I44" s="112">
        <f t="shared" si="20"/>
        <v>13.618000000000002</v>
      </c>
      <c r="J44" s="144"/>
      <c r="K44" s="144">
        <f t="shared" si="22"/>
        <v>2.1755999999999998</v>
      </c>
      <c r="L44" s="144">
        <f t="shared" si="17"/>
        <v>13.618000000000002</v>
      </c>
      <c r="M44" s="144"/>
      <c r="N44" s="144"/>
      <c r="O44" s="144">
        <f t="shared" si="11"/>
        <v>2.1755999999999998</v>
      </c>
      <c r="P44" s="117">
        <f t="shared" si="12"/>
        <v>5.9</v>
      </c>
      <c r="R44" s="669" t="s">
        <v>1026</v>
      </c>
      <c r="S44" s="670"/>
      <c r="T44" s="143">
        <f>K15+K26</f>
        <v>1343.5440000000001</v>
      </c>
      <c r="U44" s="111">
        <f>K60</f>
        <v>249.887</v>
      </c>
      <c r="V44" s="167">
        <f t="shared" si="21"/>
        <v>1593.431</v>
      </c>
      <c r="W44" s="101"/>
    </row>
    <row r="45" spans="1:25" ht="20.100000000000001" customHeight="1" thickBot="1">
      <c r="A45" s="106">
        <v>14</v>
      </c>
      <c r="B45" s="107" t="s">
        <v>1065</v>
      </c>
      <c r="C45" s="109">
        <f>1.27*2+1.48*2</f>
        <v>5.5</v>
      </c>
      <c r="D45" s="114">
        <v>2.6</v>
      </c>
      <c r="E45" s="111">
        <f>1.48*1.27</f>
        <v>1.8795999999999999</v>
      </c>
      <c r="F45" s="111">
        <f t="shared" si="18"/>
        <v>14.3</v>
      </c>
      <c r="G45" s="111">
        <f>+U8</f>
        <v>1.302</v>
      </c>
      <c r="H45" s="111">
        <f t="shared" si="19"/>
        <v>12.998000000000001</v>
      </c>
      <c r="I45" s="111">
        <f t="shared" si="20"/>
        <v>12.998000000000001</v>
      </c>
      <c r="J45" s="115"/>
      <c r="K45" s="115">
        <f t="shared" si="22"/>
        <v>1.8795999999999999</v>
      </c>
      <c r="L45" s="115">
        <f t="shared" si="17"/>
        <v>12.998000000000001</v>
      </c>
      <c r="M45" s="115"/>
      <c r="N45" s="115"/>
      <c r="O45" s="115">
        <f t="shared" si="11"/>
        <v>1.8795999999999999</v>
      </c>
      <c r="P45" s="114">
        <f t="shared" si="12"/>
        <v>5.5</v>
      </c>
      <c r="R45" s="671" t="s">
        <v>462</v>
      </c>
      <c r="S45" s="672"/>
      <c r="T45" s="122">
        <f>M15+M26</f>
        <v>9624.119999999999</v>
      </c>
      <c r="U45" s="175">
        <f>M60</f>
        <v>276.21199999999999</v>
      </c>
      <c r="V45" s="167">
        <f t="shared" si="21"/>
        <v>9900.3319999999985</v>
      </c>
      <c r="W45" s="101"/>
    </row>
    <row r="46" spans="1:25" ht="20.100000000000001" customHeight="1" thickBot="1">
      <c r="A46" s="105">
        <v>15</v>
      </c>
      <c r="B46" s="108" t="s">
        <v>1066</v>
      </c>
      <c r="C46" s="110">
        <f>1.54*2+2.84*2</f>
        <v>8.76</v>
      </c>
      <c r="D46" s="117">
        <v>2.6</v>
      </c>
      <c r="E46" s="112">
        <f>1.54*2.84</f>
        <v>4.3735999999999997</v>
      </c>
      <c r="F46" s="112">
        <f t="shared" si="18"/>
        <v>22.776</v>
      </c>
      <c r="G46" s="112">
        <f>+U21+U6</f>
        <v>2.1419999999999999</v>
      </c>
      <c r="H46" s="112">
        <f t="shared" si="19"/>
        <v>20.634</v>
      </c>
      <c r="I46" s="112">
        <f t="shared" si="20"/>
        <v>20.634</v>
      </c>
      <c r="J46" s="144"/>
      <c r="K46" s="144">
        <f t="shared" si="22"/>
        <v>4.3735999999999997</v>
      </c>
      <c r="L46" s="144">
        <f t="shared" si="17"/>
        <v>20.634</v>
      </c>
      <c r="M46" s="144"/>
      <c r="N46" s="144"/>
      <c r="O46" s="144">
        <f t="shared" si="11"/>
        <v>4.3735999999999997</v>
      </c>
      <c r="P46" s="117">
        <f t="shared" si="12"/>
        <v>8.76</v>
      </c>
      <c r="R46" s="669" t="s">
        <v>1028</v>
      </c>
      <c r="S46" s="670"/>
      <c r="T46" s="143">
        <f>N15+N26</f>
        <v>9624.119999999999</v>
      </c>
      <c r="U46" s="111">
        <f>N60</f>
        <v>0</v>
      </c>
      <c r="V46" s="167">
        <f t="shared" si="21"/>
        <v>9624.119999999999</v>
      </c>
    </row>
    <row r="47" spans="1:25" ht="20.100000000000001" customHeight="1" thickBot="1">
      <c r="A47" s="106">
        <v>16</v>
      </c>
      <c r="B47" s="107" t="s">
        <v>1075</v>
      </c>
      <c r="C47" s="109">
        <f>3.25*2+2.35*2</f>
        <v>11.2</v>
      </c>
      <c r="D47" s="114">
        <v>2.6</v>
      </c>
      <c r="E47" s="111">
        <f>3.25*2.35</f>
        <v>7.6375000000000002</v>
      </c>
      <c r="F47" s="111">
        <f t="shared" si="18"/>
        <v>29.119999999999997</v>
      </c>
      <c r="G47" s="111">
        <f>+U18+U7</f>
        <v>2.952</v>
      </c>
      <c r="H47" s="111">
        <f t="shared" si="19"/>
        <v>26.167999999999999</v>
      </c>
      <c r="I47" s="111">
        <f t="shared" si="20"/>
        <v>26.167999999999999</v>
      </c>
      <c r="J47" s="115"/>
      <c r="K47" s="115">
        <f t="shared" si="22"/>
        <v>7.6375000000000002</v>
      </c>
      <c r="L47" s="115">
        <f t="shared" si="17"/>
        <v>26.167999999999999</v>
      </c>
      <c r="M47" s="115"/>
      <c r="N47" s="115"/>
      <c r="O47" s="115">
        <f t="shared" si="11"/>
        <v>7.6375000000000002</v>
      </c>
      <c r="P47" s="114">
        <f t="shared" si="12"/>
        <v>11.2</v>
      </c>
      <c r="Q47" s="101"/>
      <c r="R47" s="671" t="s">
        <v>1029</v>
      </c>
      <c r="S47" s="672"/>
      <c r="T47" s="122">
        <f>O15+O26</f>
        <v>1404.8760000000002</v>
      </c>
      <c r="U47" s="175">
        <f>O60+P60*0.5</f>
        <v>2058.7075999999997</v>
      </c>
      <c r="V47" s="167">
        <f t="shared" si="21"/>
        <v>3463.5835999999999</v>
      </c>
    </row>
    <row r="48" spans="1:25" ht="20.100000000000001" customHeight="1" thickBot="1">
      <c r="A48" s="105">
        <v>17</v>
      </c>
      <c r="B48" s="108" t="s">
        <v>1076</v>
      </c>
      <c r="C48" s="110">
        <f>3.27*2+6.38*2</f>
        <v>19.3</v>
      </c>
      <c r="D48" s="117">
        <v>2.6</v>
      </c>
      <c r="E48" s="112">
        <f>3.27*6.38</f>
        <v>20.8626</v>
      </c>
      <c r="F48" s="112">
        <f t="shared" si="18"/>
        <v>50.180000000000007</v>
      </c>
      <c r="G48" s="112">
        <f>+U7</f>
        <v>1.512</v>
      </c>
      <c r="H48" s="112">
        <f t="shared" si="19"/>
        <v>48.668000000000006</v>
      </c>
      <c r="I48" s="112">
        <f t="shared" si="20"/>
        <v>48.668000000000006</v>
      </c>
      <c r="J48" s="144"/>
      <c r="K48" s="144">
        <f t="shared" si="22"/>
        <v>20.8626</v>
      </c>
      <c r="L48" s="144">
        <f t="shared" si="17"/>
        <v>48.668000000000006</v>
      </c>
      <c r="M48" s="144"/>
      <c r="N48" s="144"/>
      <c r="O48" s="144">
        <f t="shared" si="11"/>
        <v>20.8626</v>
      </c>
      <c r="P48" s="117">
        <f t="shared" si="12"/>
        <v>19.3</v>
      </c>
    </row>
    <row r="49" spans="1:26" s="101" customFormat="1" ht="20.100000000000001" customHeight="1" thickBot="1">
      <c r="A49" s="106">
        <v>18</v>
      </c>
      <c r="B49" s="107" t="s">
        <v>1077</v>
      </c>
      <c r="C49" s="109">
        <f>3.52*2+3.54*2</f>
        <v>14.120000000000001</v>
      </c>
      <c r="D49" s="114">
        <v>2.6</v>
      </c>
      <c r="E49" s="111">
        <f>3.54*3.52</f>
        <v>12.460800000000001</v>
      </c>
      <c r="F49" s="111">
        <f t="shared" si="18"/>
        <v>36.712000000000003</v>
      </c>
      <c r="G49" s="111">
        <f>+U25+U25+U7+U26+U26+U19</f>
        <v>15.152000000000001</v>
      </c>
      <c r="H49" s="111">
        <f t="shared" si="19"/>
        <v>21.560000000000002</v>
      </c>
      <c r="I49" s="111">
        <f t="shared" si="20"/>
        <v>34.020800000000001</v>
      </c>
      <c r="J49" s="115">
        <f>E49</f>
        <v>12.460800000000001</v>
      </c>
      <c r="K49" s="115"/>
      <c r="L49" s="115">
        <f t="shared" si="17"/>
        <v>21.560000000000002</v>
      </c>
      <c r="M49" s="115"/>
      <c r="N49" s="115"/>
      <c r="O49" s="115">
        <f t="shared" si="11"/>
        <v>12.460800000000001</v>
      </c>
      <c r="P49" s="114">
        <f t="shared" si="12"/>
        <v>14.120000000000001</v>
      </c>
      <c r="Q49" s="102"/>
      <c r="R49" s="116" t="s">
        <v>1078</v>
      </c>
      <c r="S49" s="102"/>
      <c r="T49" s="102"/>
      <c r="U49" s="102"/>
      <c r="V49" s="102"/>
      <c r="W49" s="102"/>
      <c r="X49" s="102"/>
      <c r="Y49" s="102"/>
      <c r="Z49" s="102"/>
    </row>
    <row r="50" spans="1:26" ht="20.100000000000001" customHeight="1" thickBot="1">
      <c r="A50" s="105">
        <v>19</v>
      </c>
      <c r="B50" s="108" t="s">
        <v>1079</v>
      </c>
      <c r="C50" s="110">
        <f>10.89*2+11.22*2+3.83*2+4.03</f>
        <v>55.91</v>
      </c>
      <c r="D50" s="117">
        <v>2.6</v>
      </c>
      <c r="E50" s="112">
        <f>10.89*11.22+4.03*3.83</f>
        <v>137.62070000000003</v>
      </c>
      <c r="F50" s="112">
        <f t="shared" ref="F50:F56" si="23">C50*D50</f>
        <v>145.36599999999999</v>
      </c>
      <c r="G50" s="112">
        <f>U26+U26+U25</f>
        <v>7.2600000000000007</v>
      </c>
      <c r="H50" s="112">
        <f t="shared" ref="H50:H56" si="24">F50-G50</f>
        <v>138.10599999999999</v>
      </c>
      <c r="I50" s="112">
        <f>H50+J50</f>
        <v>138.10599999999999</v>
      </c>
      <c r="J50" s="144"/>
      <c r="K50" s="144"/>
      <c r="L50" s="144"/>
      <c r="M50" s="144">
        <f>H50</f>
        <v>138.10599999999999</v>
      </c>
      <c r="N50" s="144"/>
      <c r="O50" s="144"/>
      <c r="P50" s="117"/>
      <c r="R50" s="123"/>
      <c r="S50" s="129" t="s">
        <v>1080</v>
      </c>
      <c r="T50" s="130">
        <f>31.43*2+13.68*2</f>
        <v>90.22</v>
      </c>
    </row>
    <row r="51" spans="1:26" ht="20.100000000000001" customHeight="1" thickBot="1">
      <c r="A51" s="106">
        <v>20</v>
      </c>
      <c r="B51" s="107" t="s">
        <v>1081</v>
      </c>
      <c r="C51" s="109">
        <f>C50</f>
        <v>55.91</v>
      </c>
      <c r="D51" s="114">
        <v>2.6</v>
      </c>
      <c r="E51" s="111">
        <f>E50</f>
        <v>137.62070000000003</v>
      </c>
      <c r="F51" s="111">
        <f t="shared" si="23"/>
        <v>145.36599999999999</v>
      </c>
      <c r="G51" s="111">
        <f>G50</f>
        <v>7.2600000000000007</v>
      </c>
      <c r="H51" s="111">
        <f t="shared" si="24"/>
        <v>138.10599999999999</v>
      </c>
      <c r="I51" s="111">
        <f>H51+J51</f>
        <v>138.10599999999999</v>
      </c>
      <c r="J51" s="115"/>
      <c r="K51" s="115"/>
      <c r="L51" s="115"/>
      <c r="M51" s="115">
        <f>H51</f>
        <v>138.10599999999999</v>
      </c>
      <c r="N51" s="115"/>
      <c r="O51" s="115"/>
      <c r="P51" s="114"/>
      <c r="R51" s="123"/>
      <c r="S51" s="129" t="s">
        <v>1082</v>
      </c>
      <c r="T51" s="130">
        <f>2.72*15+1.5</f>
        <v>42.300000000000004</v>
      </c>
    </row>
    <row r="52" spans="1:26" ht="20.100000000000001" customHeight="1" thickBot="1">
      <c r="A52" s="105">
        <v>21</v>
      </c>
      <c r="B52" s="108" t="s">
        <v>1083</v>
      </c>
      <c r="C52" s="110">
        <f>C55</f>
        <v>185.17</v>
      </c>
      <c r="D52" s="117">
        <v>2.6</v>
      </c>
      <c r="E52" s="180">
        <f>E55-SUM(E36:E49)</f>
        <v>1857.4914000000003</v>
      </c>
      <c r="F52" s="112">
        <f t="shared" si="23"/>
        <v>481.44200000000001</v>
      </c>
      <c r="G52" s="112"/>
      <c r="H52" s="112">
        <f t="shared" si="24"/>
        <v>481.44200000000001</v>
      </c>
      <c r="I52" s="112"/>
      <c r="J52" s="144"/>
      <c r="K52" s="144"/>
      <c r="L52" s="144"/>
      <c r="M52" s="144"/>
      <c r="N52" s="144"/>
      <c r="O52" s="144"/>
      <c r="P52" s="117"/>
      <c r="R52" s="123"/>
      <c r="S52" s="129" t="s">
        <v>1084</v>
      </c>
      <c r="T52" s="127">
        <f>U9*4+U10*8+U11*4+U12*4+U13*2+U14*4+U15*2+U16*2+U17</f>
        <v>41.16</v>
      </c>
      <c r="U52" s="127">
        <f>T52*15</f>
        <v>617.4</v>
      </c>
      <c r="V52" s="123" t="s">
        <v>1085</v>
      </c>
      <c r="W52" s="101"/>
    </row>
    <row r="53" spans="1:26" ht="20.100000000000001" customHeight="1" thickBot="1">
      <c r="A53" s="106">
        <v>22</v>
      </c>
      <c r="B53" s="107" t="s">
        <v>1049</v>
      </c>
      <c r="C53" s="109">
        <f>3*2+1.5*2</f>
        <v>9</v>
      </c>
      <c r="D53" s="114">
        <v>2.6</v>
      </c>
      <c r="E53" s="111">
        <f>3*1.5</f>
        <v>4.5</v>
      </c>
      <c r="F53" s="111">
        <f t="shared" si="23"/>
        <v>23.400000000000002</v>
      </c>
      <c r="G53" s="111">
        <f>U22+U23+U8</f>
        <v>8.0120000000000005</v>
      </c>
      <c r="H53" s="111">
        <f t="shared" si="24"/>
        <v>15.388000000000002</v>
      </c>
      <c r="I53" s="111">
        <f>H53+J53</f>
        <v>19.888000000000002</v>
      </c>
      <c r="J53" s="115">
        <f>E53</f>
        <v>4.5</v>
      </c>
      <c r="K53" s="115"/>
      <c r="L53" s="115">
        <f>H53</f>
        <v>15.388000000000002</v>
      </c>
      <c r="M53" s="115"/>
      <c r="N53" s="115"/>
      <c r="O53" s="115">
        <f>E53</f>
        <v>4.5</v>
      </c>
      <c r="P53" s="114">
        <f>C53</f>
        <v>9</v>
      </c>
      <c r="U53" s="101"/>
    </row>
    <row r="54" spans="1:26" ht="20.100000000000001" customHeight="1" thickBot="1">
      <c r="A54" s="105">
        <v>23</v>
      </c>
      <c r="B54" s="108" t="s">
        <v>1043</v>
      </c>
      <c r="C54" s="110">
        <f>1.5*2+1*2</f>
        <v>5</v>
      </c>
      <c r="D54" s="117">
        <v>2.6</v>
      </c>
      <c r="E54" s="112">
        <f>1.5*1</f>
        <v>1.5</v>
      </c>
      <c r="F54" s="112">
        <f t="shared" si="23"/>
        <v>13</v>
      </c>
      <c r="G54" s="112">
        <f>U21+U8</f>
        <v>1.722</v>
      </c>
      <c r="H54" s="112">
        <f t="shared" si="24"/>
        <v>11.278</v>
      </c>
      <c r="I54" s="112">
        <f>H54+J54</f>
        <v>12.778</v>
      </c>
      <c r="J54" s="144">
        <f>E54</f>
        <v>1.5</v>
      </c>
      <c r="K54" s="144"/>
      <c r="L54" s="144">
        <f>H54</f>
        <v>11.278</v>
      </c>
      <c r="M54" s="144"/>
      <c r="N54" s="144"/>
      <c r="O54" s="144">
        <f>E54</f>
        <v>1.5</v>
      </c>
      <c r="P54" s="117">
        <f>C54</f>
        <v>5</v>
      </c>
      <c r="S54" s="103" t="s">
        <v>1086</v>
      </c>
      <c r="T54" s="167">
        <f>(T50*T51)-U52</f>
        <v>3198.9060000000004</v>
      </c>
    </row>
    <row r="55" spans="1:26" ht="20.100000000000001" customHeight="1" thickBot="1">
      <c r="A55" s="106">
        <v>24</v>
      </c>
      <c r="B55" s="107" t="s">
        <v>1087</v>
      </c>
      <c r="C55" s="109">
        <f>26.26+5.85+10.51+47.45+44+51.1</f>
        <v>185.17</v>
      </c>
      <c r="D55" s="114">
        <v>2.6</v>
      </c>
      <c r="E55" s="111">
        <v>2132.3000000000002</v>
      </c>
      <c r="F55" s="111">
        <f t="shared" si="23"/>
        <v>481.44200000000001</v>
      </c>
      <c r="G55" s="111"/>
      <c r="H55" s="111">
        <f t="shared" si="24"/>
        <v>481.44200000000001</v>
      </c>
      <c r="I55" s="111"/>
      <c r="J55" s="115"/>
      <c r="K55" s="115"/>
      <c r="L55" s="115"/>
      <c r="M55" s="115"/>
      <c r="N55" s="115"/>
      <c r="O55" s="115"/>
      <c r="P55" s="114"/>
    </row>
    <row r="56" spans="1:26" ht="20.100000000000001" customHeight="1" thickBot="1">
      <c r="A56" s="105">
        <v>25</v>
      </c>
      <c r="B56" s="108" t="s">
        <v>1088</v>
      </c>
      <c r="C56" s="110">
        <f>C55</f>
        <v>185.17</v>
      </c>
      <c r="D56" s="117">
        <v>2.6</v>
      </c>
      <c r="E56" s="112">
        <f>E55</f>
        <v>2132.3000000000002</v>
      </c>
      <c r="F56" s="112">
        <f t="shared" si="23"/>
        <v>481.44200000000001</v>
      </c>
      <c r="G56" s="112"/>
      <c r="H56" s="112">
        <f t="shared" si="24"/>
        <v>481.44200000000001</v>
      </c>
      <c r="I56" s="112"/>
      <c r="J56" s="144"/>
      <c r="K56" s="144"/>
      <c r="L56" s="144"/>
      <c r="M56" s="144"/>
      <c r="N56" s="144"/>
      <c r="O56" s="144"/>
      <c r="P56" s="117"/>
      <c r="R56" s="116" t="s">
        <v>1089</v>
      </c>
    </row>
    <row r="57" spans="1:26" ht="20.100000000000001" customHeight="1" thickBot="1">
      <c r="A57" s="106">
        <v>26</v>
      </c>
      <c r="B57" s="107"/>
      <c r="C57" s="109"/>
      <c r="D57" s="114"/>
      <c r="E57" s="111"/>
      <c r="F57" s="111"/>
      <c r="G57" s="111"/>
      <c r="H57" s="111"/>
      <c r="I57" s="111"/>
      <c r="J57" s="115"/>
      <c r="K57" s="115"/>
      <c r="L57" s="115"/>
      <c r="M57" s="115"/>
      <c r="N57" s="115"/>
      <c r="O57" s="115"/>
      <c r="P57" s="114"/>
      <c r="Q57" s="101"/>
      <c r="S57" s="103" t="s">
        <v>1090</v>
      </c>
      <c r="T57" s="139">
        <f>(8.19+3.64+0.7+2.98+5.48+3.34*3+1.99+1.58+1)*4+(7.18+1+4.29+11.11+11.11+4.29+1.33+3.29+3.29+2.42+4.29+4.29)*2+3.84+1.2*4+3.84+0.6+1.2+1+1.52+2.4+3.4+2.01*4</f>
        <v>288.7399999999999</v>
      </c>
    </row>
    <row r="58" spans="1:26" ht="20.100000000000001" customHeight="1" thickBot="1">
      <c r="A58" s="105">
        <v>27</v>
      </c>
      <c r="B58" s="108"/>
      <c r="C58" s="110"/>
      <c r="D58" s="117"/>
      <c r="E58" s="112"/>
      <c r="F58" s="112"/>
      <c r="G58" s="112"/>
      <c r="H58" s="112"/>
      <c r="I58" s="112"/>
      <c r="J58" s="144"/>
      <c r="K58" s="144"/>
      <c r="L58" s="144"/>
      <c r="M58" s="144"/>
      <c r="N58" s="144"/>
      <c r="O58" s="144"/>
      <c r="P58" s="117"/>
      <c r="S58" s="103" t="s">
        <v>1091</v>
      </c>
      <c r="T58" s="127">
        <f>T57*2.6</f>
        <v>750.72399999999971</v>
      </c>
      <c r="W58" s="101"/>
    </row>
    <row r="59" spans="1:26" s="101" customFormat="1" ht="20.100000000000001" customHeight="1" thickBot="1">
      <c r="A59" s="106">
        <v>28</v>
      </c>
      <c r="B59" s="107"/>
      <c r="C59" s="109"/>
      <c r="D59" s="114"/>
      <c r="E59" s="111"/>
      <c r="F59" s="111"/>
      <c r="G59" s="111"/>
      <c r="H59" s="111"/>
      <c r="I59" s="111"/>
      <c r="J59" s="115"/>
      <c r="K59" s="115"/>
      <c r="L59" s="115"/>
      <c r="M59" s="115"/>
      <c r="N59" s="115"/>
      <c r="O59" s="115"/>
      <c r="P59" s="114"/>
      <c r="Q59" s="102"/>
      <c r="R59" s="102"/>
      <c r="S59" s="103" t="s">
        <v>1092</v>
      </c>
      <c r="T59" s="128">
        <f>T58*17</f>
        <v>12762.307999999995</v>
      </c>
      <c r="U59" s="102"/>
      <c r="V59" s="102"/>
      <c r="W59" s="102"/>
      <c r="X59" s="102"/>
      <c r="Y59" s="102"/>
      <c r="Z59" s="102"/>
    </row>
    <row r="60" spans="1:26" ht="20.100000000000001" customHeight="1" thickBot="1">
      <c r="E60" s="119">
        <f>SUM(E31:E59)</f>
        <v>8666.8071999999993</v>
      </c>
      <c r="G60" s="118" t="s">
        <v>1093</v>
      </c>
      <c r="I60" s="119">
        <f>SUM(I31:I59)</f>
        <v>8570.2582000000002</v>
      </c>
      <c r="J60" s="119">
        <f>SUM(J31:J59)</f>
        <v>1772.1161999999999</v>
      </c>
      <c r="K60" s="120">
        <f>SUM(K31:K56)</f>
        <v>249.887</v>
      </c>
      <c r="L60" s="119">
        <f>SUM(L31:L59)</f>
        <v>5319.2420000000002</v>
      </c>
      <c r="M60" s="119">
        <f>SUM(M31:M59)</f>
        <v>276.21199999999999</v>
      </c>
      <c r="N60" s="119">
        <f>SUM(N31:N56)</f>
        <v>0</v>
      </c>
      <c r="O60" s="119">
        <f>SUM(O31:O59)</f>
        <v>1377.9775999999997</v>
      </c>
      <c r="P60" s="121">
        <f>SUM(P31:P59)</f>
        <v>1361.4599999999998</v>
      </c>
      <c r="S60" s="103" t="s">
        <v>1094</v>
      </c>
      <c r="T60" s="131">
        <f>T59</f>
        <v>12762.307999999995</v>
      </c>
      <c r="W60" s="130"/>
    </row>
    <row r="61" spans="1:26" ht="20.100000000000001" customHeight="1">
      <c r="W61" s="130"/>
    </row>
    <row r="62" spans="1:26" ht="20.100000000000001" customHeight="1">
      <c r="W62" s="127"/>
    </row>
    <row r="63" spans="1:26" ht="20.100000000000001" customHeight="1">
      <c r="W63" s="127"/>
    </row>
    <row r="64" spans="1:26" ht="20.100000000000001" customHeight="1">
      <c r="V64" s="129"/>
    </row>
    <row r="65" spans="1:26" ht="20.100000000000001" customHeight="1">
      <c r="V65" s="129"/>
      <c r="Z65" s="101"/>
    </row>
    <row r="66" spans="1:26" ht="20.100000000000001" customHeight="1">
      <c r="V66" s="129"/>
      <c r="Y66" s="101"/>
    </row>
    <row r="67" spans="1:26" ht="20.100000000000001" customHeight="1">
      <c r="V67" s="103"/>
      <c r="X67" s="101"/>
    </row>
    <row r="70" spans="1:26" ht="20.100000000000001" customHeight="1">
      <c r="Q70" s="101"/>
      <c r="W70" s="101"/>
    </row>
    <row r="71" spans="1:26" ht="20.100000000000001" customHeight="1">
      <c r="W71" s="101"/>
    </row>
    <row r="72" spans="1:26" s="101" customFormat="1" ht="20.100000000000001" customHeight="1">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row>
    <row r="74" spans="1:26" ht="20.100000000000001" customHeight="1">
      <c r="R74" s="101"/>
      <c r="S74" s="101"/>
      <c r="T74" s="101"/>
      <c r="U74" s="101"/>
      <c r="V74" s="101"/>
    </row>
    <row r="75" spans="1:26" ht="20.100000000000001" customHeight="1">
      <c r="R75" s="101"/>
      <c r="S75" s="101"/>
      <c r="T75" s="101"/>
      <c r="U75" s="101"/>
      <c r="V75" s="101"/>
    </row>
    <row r="76" spans="1:26" ht="20.100000000000001" customHeight="1">
      <c r="U76" s="101"/>
    </row>
    <row r="77" spans="1:26" ht="20.100000000000001" customHeight="1">
      <c r="U77" s="127"/>
    </row>
    <row r="78" spans="1:26" ht="20.100000000000001" customHeight="1">
      <c r="Z78" s="101"/>
    </row>
    <row r="79" spans="1:26" ht="20.100000000000001" customHeight="1">
      <c r="X79" s="101"/>
      <c r="Y79" s="101"/>
    </row>
    <row r="80" spans="1:26" ht="20.100000000000001" customHeight="1">
      <c r="X80" s="101"/>
      <c r="Y80" s="101"/>
    </row>
    <row r="83" spans="1:26" ht="20.100000000000001" customHeight="1">
      <c r="Q83" s="101"/>
    </row>
    <row r="85" spans="1:26" s="101" customFormat="1" ht="20.100000000000001" customHeight="1">
      <c r="A85" s="102"/>
      <c r="B85" s="102"/>
      <c r="C85" s="102"/>
      <c r="D85" s="102"/>
      <c r="E85" s="102"/>
      <c r="F85" s="102"/>
      <c r="G85" s="102"/>
      <c r="H85" s="102"/>
      <c r="I85" s="102"/>
      <c r="J85" s="102"/>
      <c r="K85" s="102"/>
      <c r="L85" s="102"/>
      <c r="M85" s="102"/>
      <c r="N85" s="102"/>
      <c r="O85" s="102"/>
      <c r="P85" s="102"/>
      <c r="Q85" s="102"/>
      <c r="R85" s="123"/>
      <c r="S85" s="103"/>
      <c r="T85" s="102"/>
      <c r="U85" s="102"/>
      <c r="V85" s="102"/>
      <c r="W85" s="102"/>
      <c r="X85" s="102"/>
      <c r="Y85" s="102"/>
      <c r="Z85" s="102"/>
    </row>
    <row r="86" spans="1:26" ht="20.100000000000001" customHeight="1">
      <c r="W86" s="101"/>
    </row>
    <row r="87" spans="1:26" ht="20.100000000000001" customHeight="1">
      <c r="W87" s="101"/>
    </row>
    <row r="88" spans="1:26" ht="20.100000000000001" customHeight="1">
      <c r="W88" s="101"/>
    </row>
    <row r="89" spans="1:26" ht="20.100000000000001" customHeight="1">
      <c r="W89" s="127"/>
    </row>
    <row r="90" spans="1:26" ht="20.100000000000001" customHeight="1">
      <c r="R90" s="101"/>
      <c r="T90" s="101"/>
      <c r="U90" s="101"/>
      <c r="V90" s="101"/>
    </row>
    <row r="91" spans="1:26" ht="20.100000000000001" customHeight="1">
      <c r="R91" s="101"/>
      <c r="S91" s="101"/>
      <c r="T91" s="101"/>
      <c r="U91" s="101"/>
      <c r="V91" s="101"/>
      <c r="Z91" s="101"/>
    </row>
    <row r="92" spans="1:26" ht="20.100000000000001" customHeight="1">
      <c r="Z92" s="101"/>
    </row>
    <row r="95" spans="1:26" ht="20.100000000000001" customHeight="1">
      <c r="X95" s="101"/>
      <c r="Y95" s="101"/>
    </row>
    <row r="96" spans="1:26" ht="20.100000000000001" customHeight="1">
      <c r="Q96" s="101"/>
      <c r="X96" s="101"/>
      <c r="Y96" s="101"/>
    </row>
    <row r="97" spans="1:26" ht="20.100000000000001" customHeight="1">
      <c r="Q97" s="101"/>
    </row>
    <row r="98" spans="1:26" s="101" customFormat="1" ht="20.100000000000001" customHeight="1">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row>
    <row r="99" spans="1:26" s="101" customFormat="1" ht="20.100000000000001" customHeight="1">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row>
    <row r="103" spans="1:26" ht="20.100000000000001" customHeight="1">
      <c r="W103" s="101"/>
    </row>
    <row r="104" spans="1:26" ht="20.100000000000001" customHeight="1">
      <c r="W104" s="101"/>
    </row>
    <row r="105" spans="1:26" ht="20.100000000000001" customHeight="1">
      <c r="W105" s="101"/>
    </row>
    <row r="106" spans="1:26" ht="20.100000000000001" customHeight="1">
      <c r="W106" s="127"/>
    </row>
    <row r="107" spans="1:26" ht="20.100000000000001" customHeight="1">
      <c r="R107" s="101"/>
      <c r="S107" s="101"/>
      <c r="T107" s="101"/>
      <c r="U107" s="101"/>
      <c r="V107" s="101"/>
      <c r="Z107" s="101"/>
    </row>
    <row r="108" spans="1:26" ht="20.100000000000001" customHeight="1">
      <c r="R108" s="101"/>
      <c r="S108" s="101"/>
      <c r="T108" s="101"/>
      <c r="U108" s="101"/>
      <c r="V108" s="101"/>
      <c r="Z108" s="101"/>
    </row>
    <row r="112" spans="1:26" ht="20.100000000000001" customHeight="1">
      <c r="Q112" s="101"/>
      <c r="X112" s="101"/>
      <c r="Y112" s="101"/>
    </row>
    <row r="113" spans="1:26" ht="20.100000000000001" customHeight="1">
      <c r="Q113" s="101"/>
      <c r="X113" s="101"/>
      <c r="Y113" s="101"/>
    </row>
    <row r="114" spans="1:26" s="101" customFormat="1" ht="20.100000000000001" customHeight="1">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row>
    <row r="115" spans="1:26" s="101" customFormat="1" ht="20.100000000000001" customHeight="1">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row>
    <row r="121" spans="1:26" ht="20.100000000000001" customHeight="1">
      <c r="W121" s="101"/>
    </row>
    <row r="122" spans="1:26" ht="20.100000000000001" customHeight="1" thickBot="1"/>
    <row r="123" spans="1:26" ht="20.100000000000001" customHeight="1">
      <c r="R123" s="148"/>
      <c r="S123" s="164"/>
      <c r="T123" s="164"/>
      <c r="U123" s="165"/>
      <c r="V123" s="166"/>
    </row>
    <row r="124" spans="1:26" ht="20.100000000000001" customHeight="1">
      <c r="R124" s="101"/>
      <c r="Z124" s="101"/>
    </row>
    <row r="125" spans="1:26" ht="20.100000000000001" customHeight="1">
      <c r="R125" s="101"/>
      <c r="S125" s="101"/>
      <c r="T125" s="101"/>
      <c r="U125" s="101"/>
      <c r="V125" s="101"/>
      <c r="Z125" s="101"/>
    </row>
    <row r="129" spans="1:26" ht="20.100000000000001" customHeight="1">
      <c r="Q129" s="101"/>
    </row>
    <row r="130" spans="1:26" ht="20.100000000000001" customHeight="1">
      <c r="Q130" s="101"/>
      <c r="X130" s="101"/>
      <c r="Y130" s="101"/>
    </row>
    <row r="131" spans="1:26" s="101" customFormat="1" ht="20.100000000000001" customHeight="1">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row>
    <row r="132" spans="1:26" s="101" customFormat="1" ht="20.100000000000001" customHeight="1">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row>
    <row r="134" spans="1:26" ht="20.100000000000001" customHeight="1">
      <c r="W134" s="128"/>
    </row>
    <row r="136" spans="1:26" ht="20.100000000000001" customHeight="1">
      <c r="W136" s="101"/>
    </row>
    <row r="137" spans="1:26" ht="20.100000000000001" customHeight="1">
      <c r="W137" s="101"/>
    </row>
    <row r="138" spans="1:26" ht="20.100000000000001" customHeight="1">
      <c r="V138" s="129"/>
    </row>
    <row r="140" spans="1:26" ht="20.100000000000001" customHeight="1">
      <c r="R140" s="101"/>
      <c r="S140" s="101"/>
      <c r="T140" s="101"/>
      <c r="U140" s="101"/>
      <c r="V140" s="101"/>
    </row>
    <row r="141" spans="1:26" ht="20.100000000000001" customHeight="1">
      <c r="R141" s="101"/>
      <c r="S141" s="101"/>
      <c r="T141" s="101"/>
      <c r="U141" s="101"/>
      <c r="V141" s="101"/>
    </row>
    <row r="142" spans="1:26" ht="20.100000000000001" customHeight="1">
      <c r="U142" s="101"/>
      <c r="Z142" s="101"/>
    </row>
    <row r="143" spans="1:26" ht="20.100000000000001" customHeight="1">
      <c r="U143" s="127"/>
    </row>
    <row r="145" spans="1:26" ht="20.100000000000001" customHeight="1">
      <c r="X145" s="101"/>
      <c r="Y145" s="101"/>
    </row>
    <row r="146" spans="1:26" ht="20.100000000000001" customHeight="1">
      <c r="X146" s="101"/>
      <c r="Y146" s="101"/>
    </row>
    <row r="147" spans="1:26" ht="20.100000000000001" customHeight="1">
      <c r="Q147" s="101"/>
    </row>
    <row r="149" spans="1:26" s="101" customFormat="1" ht="20.100000000000001" customHeight="1">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row>
    <row r="151" spans="1:26" ht="20.100000000000001" customHeight="1">
      <c r="R151" s="123"/>
      <c r="S151" s="103"/>
    </row>
    <row r="152" spans="1:26" ht="20.100000000000001" customHeight="1">
      <c r="R152" s="123"/>
      <c r="S152" s="103"/>
    </row>
    <row r="153" spans="1:26" ht="20.100000000000001" customHeight="1" thickBot="1">
      <c r="R153" s="113" t="s">
        <v>1012</v>
      </c>
      <c r="W153" s="101"/>
    </row>
    <row r="154" spans="1:26" ht="20.100000000000001" customHeight="1" thickBot="1">
      <c r="R154" s="113"/>
      <c r="S154" s="104" t="s">
        <v>1014</v>
      </c>
      <c r="T154" s="104" t="s">
        <v>1015</v>
      </c>
      <c r="U154" s="104" t="s">
        <v>1016</v>
      </c>
      <c r="V154" s="102" t="s">
        <v>1017</v>
      </c>
    </row>
    <row r="155" spans="1:26" ht="20.100000000000001" customHeight="1" thickBot="1">
      <c r="R155" s="145" t="s">
        <v>1031</v>
      </c>
      <c r="S155" s="149">
        <v>0.82</v>
      </c>
      <c r="T155" s="149">
        <v>2.1</v>
      </c>
      <c r="U155" s="150">
        <f>S155*T155</f>
        <v>1.722</v>
      </c>
      <c r="V155" s="151">
        <f>1*6+1*6+1+1+2+2+3+3+1+1+1+1+2+1+1</f>
        <v>32</v>
      </c>
    </row>
    <row r="156" spans="1:26" ht="20.100000000000001" customHeight="1" thickBot="1">
      <c r="R156" s="146" t="s">
        <v>1032</v>
      </c>
      <c r="S156" s="152">
        <v>0.72</v>
      </c>
      <c r="T156" s="152">
        <v>2.1</v>
      </c>
      <c r="U156" s="153">
        <f>S156*T156</f>
        <v>1.512</v>
      </c>
      <c r="V156" s="154">
        <f>3*6+3*6+2+2+4+4+3*3+4*3+3+3+3+3+2+3</f>
        <v>86</v>
      </c>
    </row>
    <row r="157" spans="1:26" ht="20.100000000000001" customHeight="1" thickBot="1">
      <c r="R157" s="145" t="s">
        <v>1034</v>
      </c>
      <c r="S157" s="149">
        <v>0.62</v>
      </c>
      <c r="T157" s="149">
        <v>2.1</v>
      </c>
      <c r="U157" s="150">
        <f>S157*T157</f>
        <v>1.302</v>
      </c>
      <c r="V157" s="151">
        <f>3*6+4*6+2+2+6+6+3*3+4*3+3+4+3+4+4+2+2+2+1</f>
        <v>104</v>
      </c>
      <c r="Z157" s="101"/>
    </row>
    <row r="158" spans="1:26" ht="20.100000000000001" customHeight="1" thickBot="1">
      <c r="R158" s="172" t="s">
        <v>1095</v>
      </c>
      <c r="S158" s="155">
        <v>5.5</v>
      </c>
      <c r="T158" s="155">
        <v>2.2000000000000002</v>
      </c>
      <c r="U158" s="156">
        <f>S158*T158</f>
        <v>12.100000000000001</v>
      </c>
      <c r="V158" s="157">
        <f>12+1</f>
        <v>13</v>
      </c>
      <c r="Z158" s="101"/>
    </row>
    <row r="159" spans="1:26" ht="20.100000000000001" customHeight="1" thickBot="1">
      <c r="R159" s="173" t="s">
        <v>1036</v>
      </c>
      <c r="S159" s="158">
        <v>1.6</v>
      </c>
      <c r="T159" s="158">
        <v>1.1000000000000001</v>
      </c>
      <c r="U159" s="159">
        <f>S159*T159</f>
        <v>1.7600000000000002</v>
      </c>
      <c r="V159" s="160">
        <f>12+1*3+1*3+1+1+1</f>
        <v>21</v>
      </c>
    </row>
    <row r="160" spans="1:26" ht="20.100000000000001" customHeight="1" thickBot="1">
      <c r="R160" s="172" t="s">
        <v>1038</v>
      </c>
      <c r="S160" s="155">
        <v>1.2</v>
      </c>
      <c r="T160" s="155">
        <v>1.1000000000000001</v>
      </c>
      <c r="U160" s="156">
        <f t="shared" ref="U160:U173" si="25">S160*T160</f>
        <v>1.32</v>
      </c>
      <c r="V160" s="157">
        <f>2*5+2*5+1+1+3*3+2*3+2+2+3+2</f>
        <v>46</v>
      </c>
    </row>
    <row r="161" spans="1:26" ht="20.100000000000001" customHeight="1" thickBot="1">
      <c r="R161" s="173" t="s">
        <v>1040</v>
      </c>
      <c r="S161" s="158">
        <v>0.6</v>
      </c>
      <c r="T161" s="158">
        <v>0.6</v>
      </c>
      <c r="U161" s="159">
        <f t="shared" si="25"/>
        <v>0.36</v>
      </c>
      <c r="V161" s="160">
        <f>2*6+1*6+2*2+1*2+1*3+2*3+2+1+1+2+2</f>
        <v>41</v>
      </c>
    </row>
    <row r="162" spans="1:26" ht="20.100000000000001" customHeight="1" thickBot="1">
      <c r="Q162" s="101"/>
      <c r="R162" s="172" t="s">
        <v>1096</v>
      </c>
      <c r="S162" s="155">
        <v>1.6</v>
      </c>
      <c r="T162" s="155">
        <v>2.2000000000000002</v>
      </c>
      <c r="U162" s="156">
        <f t="shared" si="25"/>
        <v>3.5200000000000005</v>
      </c>
      <c r="V162" s="157">
        <f>6+6+3+1+1+1+1</f>
        <v>19</v>
      </c>
      <c r="X162" s="101"/>
    </row>
    <row r="163" spans="1:26" ht="20.100000000000001" customHeight="1" thickBot="1">
      <c r="Q163" s="101"/>
      <c r="R163" s="173" t="s">
        <v>1097</v>
      </c>
      <c r="S163" s="158">
        <v>1.5</v>
      </c>
      <c r="T163" s="158">
        <v>2.2000000000000002</v>
      </c>
      <c r="U163" s="159">
        <f t="shared" si="25"/>
        <v>3.3000000000000003</v>
      </c>
      <c r="V163" s="160">
        <f>2+2+4</f>
        <v>8</v>
      </c>
      <c r="Y163" s="101"/>
    </row>
    <row r="164" spans="1:26" s="101" customFormat="1" ht="20.100000000000001" customHeight="1" thickBot="1">
      <c r="A164" s="102"/>
      <c r="B164" s="102"/>
      <c r="C164" s="102"/>
      <c r="D164" s="102"/>
      <c r="E164" s="102"/>
      <c r="F164" s="102"/>
      <c r="G164" s="102"/>
      <c r="H164" s="102"/>
      <c r="I164" s="102"/>
      <c r="J164" s="102"/>
      <c r="K164" s="102"/>
      <c r="L164" s="102"/>
      <c r="M164" s="102"/>
      <c r="N164" s="102"/>
      <c r="O164" s="102"/>
      <c r="P164" s="102"/>
      <c r="Q164" s="102"/>
      <c r="R164" s="172" t="s">
        <v>1098</v>
      </c>
      <c r="S164" s="155">
        <v>1.4</v>
      </c>
      <c r="T164" s="155">
        <v>2.2000000000000002</v>
      </c>
      <c r="U164" s="156">
        <f t="shared" si="25"/>
        <v>3.08</v>
      </c>
      <c r="V164" s="157">
        <f>3*2+3*2+6</f>
        <v>18</v>
      </c>
      <c r="W164" s="102"/>
      <c r="X164" s="102"/>
      <c r="Y164" s="102"/>
      <c r="Z164" s="102"/>
    </row>
    <row r="165" spans="1:26" s="101" customFormat="1" ht="20.100000000000001" customHeight="1" thickBot="1">
      <c r="A165" s="102"/>
      <c r="B165" s="102"/>
      <c r="C165" s="102"/>
      <c r="D165" s="102"/>
      <c r="E165" s="102"/>
      <c r="F165" s="102"/>
      <c r="G165" s="102"/>
      <c r="H165" s="102"/>
      <c r="I165" s="102"/>
      <c r="J165" s="102"/>
      <c r="K165" s="102"/>
      <c r="L165" s="102"/>
      <c r="M165" s="102"/>
      <c r="N165" s="102"/>
      <c r="O165" s="102"/>
      <c r="P165" s="102"/>
      <c r="Q165" s="102"/>
      <c r="R165" s="173" t="s">
        <v>1099</v>
      </c>
      <c r="S165" s="158">
        <v>3.3</v>
      </c>
      <c r="T165" s="158">
        <v>2.2000000000000002</v>
      </c>
      <c r="U165" s="159">
        <f t="shared" si="25"/>
        <v>7.26</v>
      </c>
      <c r="V165" s="160">
        <f>2</f>
        <v>2</v>
      </c>
      <c r="W165" s="102"/>
      <c r="X165" s="102"/>
      <c r="Y165" s="102"/>
      <c r="Z165" s="102"/>
    </row>
    <row r="166" spans="1:26" ht="20.100000000000001" customHeight="1" thickBot="1">
      <c r="R166" s="173" t="s">
        <v>1100</v>
      </c>
      <c r="S166" s="155">
        <v>2</v>
      </c>
      <c r="T166" s="155">
        <v>2.2000000000000002</v>
      </c>
      <c r="U166" s="156">
        <f t="shared" si="25"/>
        <v>4.4000000000000004</v>
      </c>
      <c r="V166" s="157">
        <v>2</v>
      </c>
    </row>
    <row r="167" spans="1:26" ht="20.100000000000001" customHeight="1" thickBot="1">
      <c r="R167" s="173" t="s">
        <v>1101</v>
      </c>
      <c r="S167" s="158">
        <v>5.9</v>
      </c>
      <c r="T167" s="158">
        <v>2.2000000000000002</v>
      </c>
      <c r="U167" s="159">
        <f t="shared" si="25"/>
        <v>12.980000000000002</v>
      </c>
      <c r="V167" s="160">
        <f>6+2</f>
        <v>8</v>
      </c>
    </row>
    <row r="168" spans="1:26" ht="20.100000000000001" customHeight="1" thickBot="1">
      <c r="R168" s="172" t="s">
        <v>1102</v>
      </c>
      <c r="S168" s="155">
        <v>1.4</v>
      </c>
      <c r="T168" s="155">
        <v>1.2</v>
      </c>
      <c r="U168" s="156">
        <f t="shared" si="25"/>
        <v>1.68</v>
      </c>
      <c r="V168" s="157">
        <v>12</v>
      </c>
    </row>
    <row r="169" spans="1:26" ht="20.100000000000001" customHeight="1" thickBot="1">
      <c r="R169" s="173" t="s">
        <v>1103</v>
      </c>
      <c r="S169" s="158">
        <v>1</v>
      </c>
      <c r="T169" s="158">
        <v>2.2000000000000002</v>
      </c>
      <c r="U169" s="159">
        <f t="shared" si="25"/>
        <v>2.2000000000000002</v>
      </c>
      <c r="V169" s="160">
        <f>1+1+1+1+1+1+1</f>
        <v>7</v>
      </c>
    </row>
    <row r="170" spans="1:26" ht="20.100000000000001" customHeight="1" thickBot="1">
      <c r="R170" s="172" t="s">
        <v>1104</v>
      </c>
      <c r="S170" s="155">
        <v>3.6</v>
      </c>
      <c r="T170" s="155">
        <v>1.1000000000000001</v>
      </c>
      <c r="U170" s="156">
        <f t="shared" si="25"/>
        <v>3.9600000000000004</v>
      </c>
      <c r="V170" s="157">
        <f>1+1+1</f>
        <v>3</v>
      </c>
    </row>
    <row r="171" spans="1:26" ht="20.100000000000001" customHeight="1" thickBot="1">
      <c r="R171" s="173" t="s">
        <v>1104</v>
      </c>
      <c r="S171" s="158">
        <v>1.2</v>
      </c>
      <c r="T171" s="158">
        <v>1.1000000000000001</v>
      </c>
      <c r="U171" s="159">
        <f t="shared" si="25"/>
        <v>1.32</v>
      </c>
      <c r="V171" s="160">
        <v>3</v>
      </c>
    </row>
    <row r="172" spans="1:26" ht="20.100000000000001" customHeight="1" thickBot="1">
      <c r="R172" s="172" t="s">
        <v>1105</v>
      </c>
      <c r="S172" s="155">
        <v>4.4000000000000004</v>
      </c>
      <c r="T172" s="155">
        <v>2.2000000000000002</v>
      </c>
      <c r="U172" s="156">
        <f t="shared" si="25"/>
        <v>9.6800000000000015</v>
      </c>
      <c r="V172" s="157">
        <v>2</v>
      </c>
    </row>
    <row r="173" spans="1:26" ht="20.100000000000001" customHeight="1" thickBot="1">
      <c r="R173" s="173" t="s">
        <v>1106</v>
      </c>
      <c r="S173" s="158">
        <v>10.130000000000001</v>
      </c>
      <c r="T173" s="158">
        <v>2.6</v>
      </c>
      <c r="U173" s="159">
        <f t="shared" si="25"/>
        <v>26.338000000000005</v>
      </c>
      <c r="V173" s="160">
        <v>1</v>
      </c>
    </row>
    <row r="174" spans="1:26" ht="20.100000000000001" customHeight="1" thickBot="1">
      <c r="R174" s="147" t="s">
        <v>1050</v>
      </c>
      <c r="S174" s="161">
        <v>0.9</v>
      </c>
      <c r="T174" s="161">
        <v>2.2000000000000002</v>
      </c>
      <c r="U174" s="162">
        <f>S174*T174</f>
        <v>1.9800000000000002</v>
      </c>
      <c r="V174" s="163">
        <f>10+1</f>
        <v>11</v>
      </c>
    </row>
    <row r="175" spans="1:26" ht="20.100000000000001" customHeight="1">
      <c r="R175" s="148" t="s">
        <v>1051</v>
      </c>
      <c r="S175" s="164">
        <v>1.2</v>
      </c>
      <c r="T175" s="164">
        <v>2.2000000000000002</v>
      </c>
      <c r="U175" s="165">
        <f>S175*T175</f>
        <v>2.64</v>
      </c>
      <c r="V175" s="166">
        <v>20</v>
      </c>
      <c r="Z175" s="101"/>
    </row>
    <row r="180" spans="1:26" ht="20.100000000000001" customHeight="1">
      <c r="Q180" s="101"/>
    </row>
    <row r="181" spans="1:26" ht="20.100000000000001" customHeight="1">
      <c r="S181" s="169"/>
      <c r="T181" s="170"/>
      <c r="U181" s="170"/>
      <c r="V181" s="171"/>
    </row>
    <row r="182" spans="1:26" s="101" customFormat="1" ht="20.100000000000001" customHeight="1">
      <c r="A182" s="102"/>
      <c r="B182" s="102"/>
      <c r="C182" s="102"/>
      <c r="D182" s="102"/>
      <c r="E182" s="102"/>
      <c r="F182" s="102"/>
      <c r="G182" s="102"/>
      <c r="H182" s="102"/>
      <c r="I182" s="102"/>
      <c r="J182" s="102"/>
      <c r="K182" s="102"/>
      <c r="L182" s="102"/>
      <c r="M182" s="102"/>
      <c r="N182" s="102"/>
      <c r="O182" s="102"/>
      <c r="P182" s="102"/>
      <c r="Q182" s="102"/>
      <c r="R182" s="102"/>
      <c r="S182" s="169"/>
      <c r="T182" s="170"/>
      <c r="U182" s="170"/>
      <c r="V182" s="171"/>
      <c r="W182" s="102"/>
      <c r="X182" s="102"/>
      <c r="Y182" s="102"/>
      <c r="Z182" s="102"/>
    </row>
    <row r="183" spans="1:26" ht="20.100000000000001" customHeight="1">
      <c r="S183" s="169"/>
      <c r="T183" s="170"/>
      <c r="U183" s="170"/>
      <c r="V183" s="171"/>
    </row>
    <row r="184" spans="1:26" ht="20.100000000000001" customHeight="1">
      <c r="S184" s="169"/>
      <c r="T184" s="170"/>
      <c r="U184" s="170"/>
      <c r="V184" s="171"/>
    </row>
  </sheetData>
  <mergeCells count="59">
    <mergeCell ref="I29:I30"/>
    <mergeCell ref="J29:J30"/>
    <mergeCell ref="K29:K30"/>
    <mergeCell ref="L29:L30"/>
    <mergeCell ref="M29:M30"/>
    <mergeCell ref="D1:G2"/>
    <mergeCell ref="U31:U32"/>
    <mergeCell ref="R42:S42"/>
    <mergeCell ref="R43:S43"/>
    <mergeCell ref="T40:T41"/>
    <mergeCell ref="U40:U41"/>
    <mergeCell ref="D17:D18"/>
    <mergeCell ref="E17:E18"/>
    <mergeCell ref="F17:F18"/>
    <mergeCell ref="D29:D30"/>
    <mergeCell ref="E29:E30"/>
    <mergeCell ref="F29:F30"/>
    <mergeCell ref="N29:N30"/>
    <mergeCell ref="O29:O30"/>
    <mergeCell ref="P29:P30"/>
    <mergeCell ref="L17:L18"/>
    <mergeCell ref="R44:S44"/>
    <mergeCell ref="R45:S45"/>
    <mergeCell ref="O6:O7"/>
    <mergeCell ref="P17:P18"/>
    <mergeCell ref="G17:G18"/>
    <mergeCell ref="H17:H18"/>
    <mergeCell ref="I17:I18"/>
    <mergeCell ref="J17:J18"/>
    <mergeCell ref="K17:K18"/>
    <mergeCell ref="G29:G30"/>
    <mergeCell ref="H29:H30"/>
    <mergeCell ref="M6:M7"/>
    <mergeCell ref="N6:N7"/>
    <mergeCell ref="M17:M18"/>
    <mergeCell ref="N17:N18"/>
    <mergeCell ref="O17:O18"/>
    <mergeCell ref="R46:S46"/>
    <mergeCell ref="R47:S47"/>
    <mergeCell ref="P6:P7"/>
    <mergeCell ref="V40:V41"/>
    <mergeCell ref="A6:A7"/>
    <mergeCell ref="B6:B7"/>
    <mergeCell ref="C6:C7"/>
    <mergeCell ref="D6:D7"/>
    <mergeCell ref="E6:E7"/>
    <mergeCell ref="F6:F7"/>
    <mergeCell ref="G6:G7"/>
    <mergeCell ref="H6:H7"/>
    <mergeCell ref="I6:I7"/>
    <mergeCell ref="J6:J7"/>
    <mergeCell ref="K6:K7"/>
    <mergeCell ref="L6:L7"/>
    <mergeCell ref="A17:A18"/>
    <mergeCell ref="B17:B18"/>
    <mergeCell ref="C17:C18"/>
    <mergeCell ref="A29:A30"/>
    <mergeCell ref="B29:B30"/>
    <mergeCell ref="C29:C30"/>
  </mergeCells>
  <printOptions horizontalCentered="1"/>
  <pageMargins left="0.51181102362204722" right="0.51181102362204722" top="0.78740157480314965" bottom="0.78740157480314965" header="0.31496062992125984" footer="0.31496062992125984"/>
  <pageSetup paperSize="9" scale="45" fitToHeight="0" orientation="landscape" r:id="rId1"/>
  <rowBreaks count="1" manualBreakCount="1">
    <brk id="27"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180803F332C884F908FCAEF24F20DD9" ma:contentTypeVersion="17" ma:contentTypeDescription="Crie um novo documento." ma:contentTypeScope="" ma:versionID="8ae9ad324fca3247cdc4468b863fbc4a">
  <xsd:schema xmlns:xsd="http://www.w3.org/2001/XMLSchema" xmlns:xs="http://www.w3.org/2001/XMLSchema" xmlns:p="http://schemas.microsoft.com/office/2006/metadata/properties" xmlns:ns3="6132314a-f49e-4e76-ac03-25c2576bec40" xmlns:ns4="ecc00528-a699-47b9-a538-ea792d2ceaf3" targetNamespace="http://schemas.microsoft.com/office/2006/metadata/properties" ma:root="true" ma:fieldsID="dab55bbc162f1b18b5443a5b42494540" ns3:_="" ns4:_="">
    <xsd:import namespace="6132314a-f49e-4e76-ac03-25c2576bec40"/>
    <xsd:import namespace="ecc00528-a699-47b9-a538-ea792d2cea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AutoKeyPoints" minOccurs="0"/>
                <xsd:element ref="ns3:MediaServiceKeyPoints" minOccurs="0"/>
                <xsd:element ref="ns3:MediaServiceSearchPropertie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32314a-f49e-4e76-ac03-25c2576bec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c00528-a699-47b9-a538-ea792d2ceaf3"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SharingHintHash" ma:index="12"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132314a-f49e-4e76-ac03-25c2576bec40" xsi:nil="true"/>
  </documentManagement>
</p:properties>
</file>

<file path=customXml/itemProps1.xml><?xml version="1.0" encoding="utf-8"?>
<ds:datastoreItem xmlns:ds="http://schemas.openxmlformats.org/officeDocument/2006/customXml" ds:itemID="{959D693C-BC5E-45BF-A8FB-225757285F6C}"/>
</file>

<file path=customXml/itemProps2.xml><?xml version="1.0" encoding="utf-8"?>
<ds:datastoreItem xmlns:ds="http://schemas.openxmlformats.org/officeDocument/2006/customXml" ds:itemID="{786D23D0-1495-4F36-8AF1-58AE3178DCC2}"/>
</file>

<file path=customXml/itemProps3.xml><?xml version="1.0" encoding="utf-8"?>
<ds:datastoreItem xmlns:ds="http://schemas.openxmlformats.org/officeDocument/2006/customXml" ds:itemID="{CC935E6C-3F8A-48A0-8653-062DD92EA98B}"/>
</file>

<file path=docProps/app.xml><?xml version="1.0" encoding="utf-8"?>
<Properties xmlns="http://schemas.openxmlformats.org/officeDocument/2006/extended-properties" xmlns:vt="http://schemas.openxmlformats.org/officeDocument/2006/docPropsVTypes">
  <Application>Microsoft Excel Online</Application>
  <Manager/>
  <Company>MSM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Ardel</dc:creator>
  <cp:keywords/>
  <dc:description/>
  <cp:lastModifiedBy>Arika Adachi</cp:lastModifiedBy>
  <cp:revision/>
  <dcterms:created xsi:type="dcterms:W3CDTF">2008-07-23T14:18:40Z</dcterms:created>
  <dcterms:modified xsi:type="dcterms:W3CDTF">2024-09-06T14:58:25Z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0x0101006180803F332C884F908FCAEF24F20DD9</vt:lpwstr>
  </property>
  <property fmtid="{D5CDD505-2E9C-101B-9397-08002B2CF9AE}" pid="3" name="_dlc_DocIdItemGuid">
    <vt:lpwstr>dfceb4b8-343d-4ec4-a90c-f98dea56e1d3</vt:lpwstr>
  </property>
  <property fmtid="{D5CDD505-2E9C-101B-9397-08002B2CF9AE}" pid="4" name="MediaServiceImageTags">
    <vt:lpwstr/>
  </property>
</Properties>
</file>